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Обосновывающие материалы\L_3.05_ISUEE\Расчет стоимости\"/>
    </mc:Choice>
  </mc:AlternateContent>
  <xr:revisionPtr revIDLastSave="0" documentId="13_ncr:1_{444C4306-550A-4CE6-B9BA-E76E25A03109}" xr6:coauthVersionLast="36" xr6:coauthVersionMax="36" xr10:uidLastSave="{00000000-0000-0000-0000-000000000000}"/>
  <bookViews>
    <workbookView xWindow="0" yWindow="0" windowWidth="28800" windowHeight="12240" xr2:uid="{598BB7FC-831D-4492-BFDD-F7C07F7047C1}"/>
  </bookViews>
  <sheets>
    <sheet name="Расчет стоимости ИСУЭЭ" sheetId="1" r:id="rId1"/>
  </sheets>
  <externalReferences>
    <externalReference r:id="rId2"/>
  </externalReferences>
  <definedNames>
    <definedName name="IPR_Day_RI">'[1]Общие параметры ИПР'!$D$60</definedName>
    <definedName name="IPR_Day_RI_list">INDEX([1]!Таблица6[День],1,1):INDEX([1]!Таблица6[День],COUNT([1]!Таблица6[День]),1)</definedName>
    <definedName name="IPR_Month_RI">'[1]Общие параметры ИПР'!$D$59</definedName>
    <definedName name="IPR_PRD_end">'[1]Общие параметры ИПР'!$D$55</definedName>
    <definedName name="IPR_PRD_RI">'[1]Общие параметры ИПР'!$D$58</definedName>
    <definedName name="IPR_PRD_start">'[1]Общие параметры ИПР'!$D$54</definedName>
    <definedName name="OIV_actual">'[1]Общие параметры ИПР'!$C$31</definedName>
    <definedName name="Org_full">'[1]Общие параметры ИПР'!$D$5</definedName>
    <definedName name="Org_OGRN">'[1]Общие параметры ИПР'!$D$10</definedName>
    <definedName name="Org_short">'[1]Общие параметры ИПР'!$D$6</definedName>
    <definedName name="PZ_PRD1">[1]ПЗ!#REF!</definedName>
    <definedName name="test">INDEX([1]!OBJECTS_LIST_TAB[#Data],MATCH(PZ_PRD1,[1]!OBJECTS_LIST_TAB[Период реализации],0),1):INDEX([1]!OBJECTS_LIST_TAB[#Data],COUNTIF([1]!OBJECTS_LIST_TAB[Период реализации],PZ_PRD1)+MATCH(PZ_PRD1,[1]!OBJECTS_LIST_TAB[Период реализации],0)-1,9)</definedName>
    <definedName name="WB_NAME">[1]WB_NAME!$A$1</definedName>
    <definedName name="_xlnm.Print_Area" localSheetId="0">'Расчет стоимости ИСУЭЭ'!$G$6:$R$31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2" i="1" l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R188" i="1"/>
  <c r="Q188" i="1"/>
  <c r="P188" i="1"/>
  <c r="O188" i="1"/>
  <c r="L188" i="1"/>
  <c r="K188" i="1"/>
  <c r="N188" i="1" s="1"/>
  <c r="G188" i="1"/>
  <c r="R187" i="1"/>
  <c r="R184" i="1" s="1"/>
  <c r="Q187" i="1"/>
  <c r="P187" i="1"/>
  <c r="O187" i="1"/>
  <c r="N187" i="1"/>
  <c r="L187" i="1"/>
  <c r="K187" i="1"/>
  <c r="G187" i="1"/>
  <c r="R186" i="1"/>
  <c r="Q186" i="1"/>
  <c r="P186" i="1"/>
  <c r="O186" i="1"/>
  <c r="L186" i="1"/>
  <c r="K186" i="1"/>
  <c r="N186" i="1" s="1"/>
  <c r="G186" i="1"/>
  <c r="R185" i="1"/>
  <c r="Q185" i="1"/>
  <c r="P185" i="1"/>
  <c r="O185" i="1"/>
  <c r="L185" i="1"/>
  <c r="K185" i="1"/>
  <c r="N185" i="1" s="1"/>
  <c r="G185" i="1"/>
  <c r="Q184" i="1"/>
  <c r="G184" i="1"/>
  <c r="R183" i="1"/>
  <c r="R181" i="1" s="1"/>
  <c r="Q183" i="1"/>
  <c r="N183" i="1"/>
  <c r="L183" i="1"/>
  <c r="K183" i="1"/>
  <c r="G183" i="1"/>
  <c r="R182" i="1"/>
  <c r="Q182" i="1"/>
  <c r="Q181" i="1" s="1"/>
  <c r="P182" i="1"/>
  <c r="O182" i="1"/>
  <c r="N182" i="1"/>
  <c r="L182" i="1"/>
  <c r="K182" i="1"/>
  <c r="G182" i="1"/>
  <c r="O181" i="1"/>
  <c r="G181" i="1"/>
  <c r="R180" i="1"/>
  <c r="Q180" i="1"/>
  <c r="L180" i="1"/>
  <c r="K180" i="1"/>
  <c r="N180" i="1" s="1"/>
  <c r="G180" i="1"/>
  <c r="R179" i="1"/>
  <c r="Q179" i="1"/>
  <c r="P179" i="1"/>
  <c r="O179" i="1"/>
  <c r="L179" i="1"/>
  <c r="K179" i="1"/>
  <c r="N179" i="1" s="1"/>
  <c r="G179" i="1"/>
  <c r="R178" i="1"/>
  <c r="R176" i="1" s="1"/>
  <c r="Q178" i="1"/>
  <c r="N178" i="1"/>
  <c r="L178" i="1"/>
  <c r="K178" i="1"/>
  <c r="G178" i="1"/>
  <c r="R177" i="1"/>
  <c r="Q177" i="1"/>
  <c r="Q176" i="1" s="1"/>
  <c r="P177" i="1"/>
  <c r="O177" i="1"/>
  <c r="N177" i="1"/>
  <c r="L177" i="1"/>
  <c r="K177" i="1"/>
  <c r="G177" i="1"/>
  <c r="O176" i="1"/>
  <c r="G176" i="1"/>
  <c r="R175" i="1"/>
  <c r="Q175" i="1"/>
  <c r="L175" i="1"/>
  <c r="K175" i="1"/>
  <c r="N175" i="1" s="1"/>
  <c r="G175" i="1"/>
  <c r="R174" i="1"/>
  <c r="R173" i="1" s="1"/>
  <c r="Q174" i="1"/>
  <c r="Q173" i="1" s="1"/>
  <c r="P174" i="1"/>
  <c r="O174" i="1"/>
  <c r="O173" i="1" s="1"/>
  <c r="N174" i="1"/>
  <c r="L174" i="1"/>
  <c r="K174" i="1"/>
  <c r="G174" i="1"/>
  <c r="G173" i="1"/>
  <c r="R172" i="1"/>
  <c r="Q172" i="1"/>
  <c r="L172" i="1"/>
  <c r="K172" i="1"/>
  <c r="N172" i="1" s="1"/>
  <c r="G172" i="1"/>
  <c r="R171" i="1"/>
  <c r="Q171" i="1"/>
  <c r="Q170" i="1" s="1"/>
  <c r="Q169" i="1" s="1"/>
  <c r="Q168" i="1" s="1"/>
  <c r="P171" i="1"/>
  <c r="O171" i="1"/>
  <c r="L171" i="1"/>
  <c r="K171" i="1"/>
  <c r="N171" i="1" s="1"/>
  <c r="G171" i="1"/>
  <c r="R170" i="1"/>
  <c r="O170" i="1"/>
  <c r="O169" i="1" s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R156" i="1"/>
  <c r="R152" i="1" s="1"/>
  <c r="Q156" i="1"/>
  <c r="P156" i="1"/>
  <c r="O156" i="1"/>
  <c r="L156" i="1"/>
  <c r="K156" i="1"/>
  <c r="N156" i="1" s="1"/>
  <c r="G156" i="1"/>
  <c r="R155" i="1"/>
  <c r="Q155" i="1"/>
  <c r="P155" i="1"/>
  <c r="O155" i="1"/>
  <c r="N155" i="1"/>
  <c r="L155" i="1"/>
  <c r="K155" i="1"/>
  <c r="G155" i="1"/>
  <c r="R154" i="1"/>
  <c r="Q154" i="1"/>
  <c r="P154" i="1"/>
  <c r="O154" i="1"/>
  <c r="L154" i="1"/>
  <c r="K154" i="1"/>
  <c r="N154" i="1" s="1"/>
  <c r="G154" i="1"/>
  <c r="R153" i="1"/>
  <c r="Q153" i="1"/>
  <c r="Q152" i="1" s="1"/>
  <c r="P153" i="1"/>
  <c r="O153" i="1"/>
  <c r="L153" i="1"/>
  <c r="K153" i="1"/>
  <c r="N153" i="1" s="1"/>
  <c r="G153" i="1"/>
  <c r="G152" i="1"/>
  <c r="R151" i="1"/>
  <c r="Q151" i="1"/>
  <c r="N151" i="1"/>
  <c r="L151" i="1"/>
  <c r="K151" i="1"/>
  <c r="G151" i="1"/>
  <c r="R150" i="1"/>
  <c r="R149" i="1" s="1"/>
  <c r="Q150" i="1"/>
  <c r="Q149" i="1" s="1"/>
  <c r="P150" i="1"/>
  <c r="O150" i="1"/>
  <c r="N150" i="1"/>
  <c r="L150" i="1"/>
  <c r="K150" i="1"/>
  <c r="G150" i="1"/>
  <c r="O149" i="1"/>
  <c r="G149" i="1"/>
  <c r="R148" i="1"/>
  <c r="Q148" i="1"/>
  <c r="N148" i="1"/>
  <c r="L148" i="1"/>
  <c r="K148" i="1"/>
  <c r="G148" i="1"/>
  <c r="R147" i="1"/>
  <c r="Q147" i="1"/>
  <c r="P147" i="1"/>
  <c r="O147" i="1"/>
  <c r="L147" i="1"/>
  <c r="K147" i="1"/>
  <c r="N147" i="1" s="1"/>
  <c r="G147" i="1"/>
  <c r="R146" i="1"/>
  <c r="Q146" i="1"/>
  <c r="N146" i="1"/>
  <c r="L146" i="1"/>
  <c r="K146" i="1"/>
  <c r="G146" i="1"/>
  <c r="R145" i="1"/>
  <c r="R144" i="1" s="1"/>
  <c r="Q145" i="1"/>
  <c r="Q144" i="1" s="1"/>
  <c r="P145" i="1"/>
  <c r="O145" i="1"/>
  <c r="N145" i="1"/>
  <c r="L145" i="1"/>
  <c r="K145" i="1"/>
  <c r="G145" i="1"/>
  <c r="O144" i="1"/>
  <c r="G144" i="1"/>
  <c r="R143" i="1"/>
  <c r="Q143" i="1"/>
  <c r="Q141" i="1" s="1"/>
  <c r="L143" i="1"/>
  <c r="K143" i="1"/>
  <c r="N143" i="1" s="1"/>
  <c r="G143" i="1"/>
  <c r="R142" i="1"/>
  <c r="Q142" i="1"/>
  <c r="P142" i="1"/>
  <c r="O142" i="1"/>
  <c r="O141" i="1" s="1"/>
  <c r="L142" i="1"/>
  <c r="N142" i="1" s="1"/>
  <c r="K142" i="1"/>
  <c r="G142" i="1"/>
  <c r="R141" i="1"/>
  <c r="G141" i="1"/>
  <c r="R140" i="1"/>
  <c r="Q140" i="1"/>
  <c r="L140" i="1"/>
  <c r="K140" i="1"/>
  <c r="N140" i="1" s="1"/>
  <c r="G140" i="1"/>
  <c r="R139" i="1"/>
  <c r="R138" i="1" s="1"/>
  <c r="R137" i="1" s="1"/>
  <c r="R136" i="1" s="1"/>
  <c r="Q139" i="1"/>
  <c r="P139" i="1"/>
  <c r="O139" i="1"/>
  <c r="L139" i="1"/>
  <c r="K139" i="1"/>
  <c r="N139" i="1" s="1"/>
  <c r="G139" i="1"/>
  <c r="Q138" i="1"/>
  <c r="Q137" i="1" s="1"/>
  <c r="Q136" i="1" s="1"/>
  <c r="O138" i="1"/>
  <c r="O137" i="1" s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R124" i="1"/>
  <c r="Q124" i="1"/>
  <c r="P124" i="1"/>
  <c r="O124" i="1"/>
  <c r="N124" i="1"/>
  <c r="L124" i="1"/>
  <c r="K124" i="1"/>
  <c r="G124" i="1"/>
  <c r="R123" i="1"/>
  <c r="Q123" i="1"/>
  <c r="P123" i="1"/>
  <c r="O123" i="1"/>
  <c r="L123" i="1"/>
  <c r="N123" i="1" s="1"/>
  <c r="K123" i="1"/>
  <c r="G123" i="1"/>
  <c r="R122" i="1"/>
  <c r="Q122" i="1"/>
  <c r="Q120" i="1" s="1"/>
  <c r="P122" i="1"/>
  <c r="O122" i="1"/>
  <c r="L122" i="1"/>
  <c r="K122" i="1"/>
  <c r="N122" i="1" s="1"/>
  <c r="G122" i="1"/>
  <c r="R121" i="1"/>
  <c r="R120" i="1" s="1"/>
  <c r="Q121" i="1"/>
  <c r="P121" i="1"/>
  <c r="O121" i="1"/>
  <c r="L121" i="1"/>
  <c r="K121" i="1"/>
  <c r="N121" i="1" s="1"/>
  <c r="G121" i="1"/>
  <c r="G120" i="1"/>
  <c r="R119" i="1"/>
  <c r="R117" i="1" s="1"/>
  <c r="Q119" i="1"/>
  <c r="N119" i="1"/>
  <c r="L119" i="1"/>
  <c r="K119" i="1"/>
  <c r="G119" i="1"/>
  <c r="R118" i="1"/>
  <c r="Q118" i="1"/>
  <c r="Q117" i="1" s="1"/>
  <c r="P118" i="1"/>
  <c r="O118" i="1"/>
  <c r="N118" i="1"/>
  <c r="L118" i="1"/>
  <c r="K118" i="1"/>
  <c r="G118" i="1"/>
  <c r="O117" i="1"/>
  <c r="G117" i="1"/>
  <c r="R116" i="1"/>
  <c r="Q116" i="1"/>
  <c r="L116" i="1"/>
  <c r="K116" i="1"/>
  <c r="N116" i="1" s="1"/>
  <c r="G116" i="1"/>
  <c r="R115" i="1"/>
  <c r="Q115" i="1"/>
  <c r="P115" i="1"/>
  <c r="O115" i="1"/>
  <c r="L115" i="1"/>
  <c r="K115" i="1"/>
  <c r="N115" i="1" s="1"/>
  <c r="G115" i="1"/>
  <c r="R114" i="1"/>
  <c r="R112" i="1" s="1"/>
  <c r="Q114" i="1"/>
  <c r="N114" i="1"/>
  <c r="L114" i="1"/>
  <c r="K114" i="1"/>
  <c r="G114" i="1"/>
  <c r="R113" i="1"/>
  <c r="Q113" i="1"/>
  <c r="Q112" i="1" s="1"/>
  <c r="P113" i="1"/>
  <c r="O113" i="1"/>
  <c r="N113" i="1"/>
  <c r="L113" i="1"/>
  <c r="K113" i="1"/>
  <c r="G113" i="1"/>
  <c r="O112" i="1"/>
  <c r="G112" i="1"/>
  <c r="R111" i="1"/>
  <c r="Q111" i="1"/>
  <c r="L111" i="1"/>
  <c r="K111" i="1"/>
  <c r="N111" i="1" s="1"/>
  <c r="G111" i="1"/>
  <c r="R110" i="1"/>
  <c r="Q110" i="1"/>
  <c r="Q109" i="1" s="1"/>
  <c r="P110" i="1"/>
  <c r="O110" i="1"/>
  <c r="O109" i="1" s="1"/>
  <c r="L110" i="1"/>
  <c r="K110" i="1"/>
  <c r="N110" i="1" s="1"/>
  <c r="G110" i="1"/>
  <c r="R109" i="1"/>
  <c r="G109" i="1"/>
  <c r="R108" i="1"/>
  <c r="Q108" i="1"/>
  <c r="L108" i="1"/>
  <c r="K108" i="1"/>
  <c r="N108" i="1" s="1"/>
  <c r="G108" i="1"/>
  <c r="R107" i="1"/>
  <c r="R106" i="1" s="1"/>
  <c r="Q107" i="1"/>
  <c r="Q106" i="1" s="1"/>
  <c r="Q105" i="1" s="1"/>
  <c r="Q104" i="1" s="1"/>
  <c r="P107" i="1"/>
  <c r="O107" i="1"/>
  <c r="O106" i="1" s="1"/>
  <c r="L107" i="1"/>
  <c r="K107" i="1"/>
  <c r="N107" i="1" s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R90" i="1"/>
  <c r="Q90" i="1"/>
  <c r="P90" i="1"/>
  <c r="O90" i="1"/>
  <c r="L90" i="1"/>
  <c r="K90" i="1"/>
  <c r="N90" i="1" s="1"/>
  <c r="G90" i="1"/>
  <c r="R89" i="1"/>
  <c r="Q89" i="1"/>
  <c r="P89" i="1"/>
  <c r="O89" i="1"/>
  <c r="L89" i="1"/>
  <c r="K89" i="1"/>
  <c r="N89" i="1" s="1"/>
  <c r="G89" i="1"/>
  <c r="R88" i="1"/>
  <c r="R87" i="1" s="1"/>
  <c r="Q88" i="1"/>
  <c r="P88" i="1"/>
  <c r="O88" i="1"/>
  <c r="L88" i="1"/>
  <c r="K88" i="1"/>
  <c r="N88" i="1" s="1"/>
  <c r="G88" i="1"/>
  <c r="Q87" i="1"/>
  <c r="G87" i="1"/>
  <c r="R86" i="1"/>
  <c r="Q86" i="1"/>
  <c r="L86" i="1"/>
  <c r="K86" i="1"/>
  <c r="N86" i="1" s="1"/>
  <c r="G86" i="1"/>
  <c r="R85" i="1"/>
  <c r="R84" i="1" s="1"/>
  <c r="Q85" i="1"/>
  <c r="Q84" i="1" s="1"/>
  <c r="P85" i="1"/>
  <c r="O85" i="1"/>
  <c r="O84" i="1" s="1"/>
  <c r="N85" i="1"/>
  <c r="L85" i="1"/>
  <c r="K85" i="1"/>
  <c r="G85" i="1"/>
  <c r="G84" i="1"/>
  <c r="R83" i="1"/>
  <c r="Q83" i="1"/>
  <c r="L83" i="1"/>
  <c r="K83" i="1"/>
  <c r="N83" i="1" s="1"/>
  <c r="G83" i="1"/>
  <c r="R82" i="1"/>
  <c r="Q82" i="1"/>
  <c r="P82" i="1"/>
  <c r="O82" i="1"/>
  <c r="L82" i="1"/>
  <c r="K82" i="1"/>
  <c r="N82" i="1" s="1"/>
  <c r="G82" i="1"/>
  <c r="R81" i="1"/>
  <c r="Q81" i="1"/>
  <c r="L81" i="1"/>
  <c r="K81" i="1"/>
  <c r="N81" i="1" s="1"/>
  <c r="G81" i="1"/>
  <c r="R80" i="1"/>
  <c r="Q80" i="1"/>
  <c r="Q79" i="1" s="1"/>
  <c r="P80" i="1"/>
  <c r="O80" i="1"/>
  <c r="O79" i="1" s="1"/>
  <c r="N80" i="1"/>
  <c r="L80" i="1"/>
  <c r="K80" i="1"/>
  <c r="G80" i="1"/>
  <c r="R79" i="1"/>
  <c r="G79" i="1"/>
  <c r="R78" i="1"/>
  <c r="Q78" i="1"/>
  <c r="L78" i="1"/>
  <c r="K78" i="1"/>
  <c r="N78" i="1" s="1"/>
  <c r="G78" i="1"/>
  <c r="R77" i="1"/>
  <c r="Q77" i="1"/>
  <c r="P77" i="1"/>
  <c r="O77" i="1"/>
  <c r="L77" i="1"/>
  <c r="K77" i="1"/>
  <c r="N77" i="1" s="1"/>
  <c r="G77" i="1"/>
  <c r="R76" i="1"/>
  <c r="Q76" i="1"/>
  <c r="O76" i="1"/>
  <c r="G76" i="1"/>
  <c r="R75" i="1"/>
  <c r="R73" i="1" s="1"/>
  <c r="R72" i="1" s="1"/>
  <c r="Q75" i="1"/>
  <c r="N75" i="1"/>
  <c r="L75" i="1"/>
  <c r="K75" i="1"/>
  <c r="G75" i="1"/>
  <c r="R74" i="1"/>
  <c r="Q74" i="1"/>
  <c r="Q73" i="1" s="1"/>
  <c r="P74" i="1"/>
  <c r="O74" i="1"/>
  <c r="N74" i="1"/>
  <c r="L74" i="1"/>
  <c r="K74" i="1"/>
  <c r="G74" i="1"/>
  <c r="O73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R60" i="1"/>
  <c r="Q60" i="1"/>
  <c r="P60" i="1"/>
  <c r="O60" i="1"/>
  <c r="N60" i="1"/>
  <c r="L60" i="1"/>
  <c r="K60" i="1"/>
  <c r="G60" i="1"/>
  <c r="R59" i="1"/>
  <c r="Q59" i="1"/>
  <c r="P59" i="1"/>
  <c r="O59" i="1"/>
  <c r="N59" i="1"/>
  <c r="L59" i="1"/>
  <c r="K59" i="1"/>
  <c r="G59" i="1"/>
  <c r="R58" i="1"/>
  <c r="Q58" i="1"/>
  <c r="Q57" i="1" s="1"/>
  <c r="P58" i="1"/>
  <c r="O58" i="1"/>
  <c r="N58" i="1"/>
  <c r="L58" i="1"/>
  <c r="K58" i="1"/>
  <c r="G58" i="1"/>
  <c r="R57" i="1"/>
  <c r="G57" i="1"/>
  <c r="R56" i="1"/>
  <c r="Q56" i="1"/>
  <c r="L56" i="1"/>
  <c r="K56" i="1"/>
  <c r="N56" i="1" s="1"/>
  <c r="G56" i="1"/>
  <c r="R55" i="1"/>
  <c r="R54" i="1" s="1"/>
  <c r="Q55" i="1"/>
  <c r="Q54" i="1" s="1"/>
  <c r="P55" i="1"/>
  <c r="O55" i="1"/>
  <c r="L55" i="1"/>
  <c r="K55" i="1"/>
  <c r="N55" i="1" s="1"/>
  <c r="G55" i="1"/>
  <c r="O54" i="1"/>
  <c r="G54" i="1"/>
  <c r="R53" i="1"/>
  <c r="Q53" i="1"/>
  <c r="N53" i="1"/>
  <c r="L53" i="1"/>
  <c r="K53" i="1"/>
  <c r="G53" i="1"/>
  <c r="R52" i="1"/>
  <c r="Q52" i="1"/>
  <c r="P52" i="1"/>
  <c r="O52" i="1"/>
  <c r="N52" i="1"/>
  <c r="L52" i="1"/>
  <c r="K52" i="1"/>
  <c r="G52" i="1"/>
  <c r="R51" i="1"/>
  <c r="Q51" i="1"/>
  <c r="L51" i="1"/>
  <c r="K51" i="1"/>
  <c r="N51" i="1" s="1"/>
  <c r="G51" i="1"/>
  <c r="R50" i="1"/>
  <c r="R49" i="1" s="1"/>
  <c r="Q50" i="1"/>
  <c r="Q49" i="1" s="1"/>
  <c r="P50" i="1"/>
  <c r="O50" i="1"/>
  <c r="L50" i="1"/>
  <c r="K50" i="1"/>
  <c r="N50" i="1" s="1"/>
  <c r="G50" i="1"/>
  <c r="O49" i="1"/>
  <c r="G49" i="1"/>
  <c r="R48" i="1"/>
  <c r="Q48" i="1"/>
  <c r="N48" i="1"/>
  <c r="L48" i="1"/>
  <c r="K48" i="1"/>
  <c r="G48" i="1"/>
  <c r="R47" i="1"/>
  <c r="R46" i="1" s="1"/>
  <c r="Q47" i="1"/>
  <c r="P47" i="1"/>
  <c r="O47" i="1"/>
  <c r="N47" i="1"/>
  <c r="L47" i="1"/>
  <c r="K47" i="1"/>
  <c r="G47" i="1"/>
  <c r="Q46" i="1"/>
  <c r="O46" i="1"/>
  <c r="G46" i="1"/>
  <c r="R45" i="1"/>
  <c r="Q45" i="1"/>
  <c r="Q43" i="1" s="1"/>
  <c r="Q42" i="1" s="1"/>
  <c r="Q41" i="1" s="1"/>
  <c r="L45" i="1"/>
  <c r="K45" i="1"/>
  <c r="N45" i="1" s="1"/>
  <c r="G45" i="1"/>
  <c r="R44" i="1"/>
  <c r="R43" i="1" s="1"/>
  <c r="Q44" i="1"/>
  <c r="P44" i="1"/>
  <c r="O44" i="1"/>
  <c r="O43" i="1" s="1"/>
  <c r="O42" i="1" s="1"/>
  <c r="L44" i="1"/>
  <c r="K44" i="1"/>
  <c r="N44" i="1" s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R31" i="1"/>
  <c r="Q31" i="1"/>
  <c r="P31" i="1"/>
  <c r="O31" i="1"/>
  <c r="L31" i="1"/>
  <c r="K31" i="1"/>
  <c r="N31" i="1" s="1"/>
  <c r="G31" i="1"/>
  <c r="R30" i="1"/>
  <c r="Q30" i="1"/>
  <c r="P30" i="1"/>
  <c r="O30" i="1"/>
  <c r="L30" i="1"/>
  <c r="K30" i="1"/>
  <c r="N30" i="1" s="1"/>
  <c r="G30" i="1"/>
  <c r="R29" i="1"/>
  <c r="Q29" i="1"/>
  <c r="Q26" i="1" s="1"/>
  <c r="P29" i="1"/>
  <c r="O29" i="1"/>
  <c r="L29" i="1"/>
  <c r="K29" i="1"/>
  <c r="N29" i="1" s="1"/>
  <c r="G29" i="1"/>
  <c r="R28" i="1"/>
  <c r="Q28" i="1"/>
  <c r="P28" i="1"/>
  <c r="O28" i="1"/>
  <c r="L28" i="1"/>
  <c r="K28" i="1"/>
  <c r="N28" i="1" s="1"/>
  <c r="G28" i="1"/>
  <c r="R27" i="1"/>
  <c r="Q27" i="1"/>
  <c r="P27" i="1"/>
  <c r="O27" i="1"/>
  <c r="L27" i="1"/>
  <c r="K27" i="1"/>
  <c r="N27" i="1" s="1"/>
  <c r="G27" i="1"/>
  <c r="R26" i="1"/>
  <c r="G26" i="1"/>
  <c r="R25" i="1"/>
  <c r="Q25" i="1"/>
  <c r="Q23" i="1" s="1"/>
  <c r="L25" i="1"/>
  <c r="K25" i="1"/>
  <c r="N25" i="1" s="1"/>
  <c r="G25" i="1"/>
  <c r="R24" i="1"/>
  <c r="R23" i="1" s="1"/>
  <c r="Q24" i="1"/>
  <c r="P24" i="1"/>
  <c r="O24" i="1"/>
  <c r="O23" i="1" s="1"/>
  <c r="N24" i="1"/>
  <c r="L24" i="1"/>
  <c r="K24" i="1"/>
  <c r="G24" i="1"/>
  <c r="G23" i="1"/>
  <c r="R22" i="1"/>
  <c r="Q22" i="1"/>
  <c r="L22" i="1"/>
  <c r="K22" i="1"/>
  <c r="N22" i="1" s="1"/>
  <c r="G22" i="1"/>
  <c r="R21" i="1"/>
  <c r="Q21" i="1"/>
  <c r="P21" i="1"/>
  <c r="O21" i="1"/>
  <c r="L21" i="1"/>
  <c r="K21" i="1"/>
  <c r="N21" i="1" s="1"/>
  <c r="G21" i="1"/>
  <c r="R20" i="1"/>
  <c r="Q20" i="1"/>
  <c r="Q18" i="1" s="1"/>
  <c r="N20" i="1"/>
  <c r="L20" i="1"/>
  <c r="K20" i="1"/>
  <c r="G20" i="1"/>
  <c r="R19" i="1"/>
  <c r="R18" i="1" s="1"/>
  <c r="Q19" i="1"/>
  <c r="P19" i="1"/>
  <c r="O19" i="1"/>
  <c r="O18" i="1" s="1"/>
  <c r="N19" i="1"/>
  <c r="L19" i="1"/>
  <c r="K19" i="1"/>
  <c r="G19" i="1"/>
  <c r="G18" i="1"/>
  <c r="R17" i="1"/>
  <c r="Q17" i="1"/>
  <c r="L17" i="1"/>
  <c r="K17" i="1"/>
  <c r="N17" i="1" s="1"/>
  <c r="G17" i="1"/>
  <c r="R16" i="1"/>
  <c r="R15" i="1" s="1"/>
  <c r="Q16" i="1"/>
  <c r="Q15" i="1" s="1"/>
  <c r="P16" i="1"/>
  <c r="O16" i="1"/>
  <c r="O15" i="1" s="1"/>
  <c r="L16" i="1"/>
  <c r="K16" i="1"/>
  <c r="N16" i="1" s="1"/>
  <c r="G16" i="1"/>
  <c r="G15" i="1"/>
  <c r="R14" i="1"/>
  <c r="Q14" i="1"/>
  <c r="N14" i="1"/>
  <c r="L14" i="1"/>
  <c r="K14" i="1"/>
  <c r="G14" i="1"/>
  <c r="R13" i="1"/>
  <c r="R12" i="1" s="1"/>
  <c r="R11" i="1" s="1"/>
  <c r="R10" i="1" s="1"/>
  <c r="Q13" i="1"/>
  <c r="P13" i="1"/>
  <c r="O13" i="1"/>
  <c r="N13" i="1"/>
  <c r="L13" i="1"/>
  <c r="K13" i="1"/>
  <c r="G13" i="1"/>
  <c r="Q12" i="1"/>
  <c r="O12" i="1"/>
  <c r="G12" i="1"/>
  <c r="G11" i="1"/>
  <c r="G10" i="1"/>
  <c r="G9" i="1"/>
  <c r="O105" i="1" l="1"/>
  <c r="R169" i="1"/>
  <c r="R168" i="1" s="1"/>
  <c r="Q72" i="1"/>
  <c r="Q71" i="1" s="1"/>
  <c r="Q11" i="1"/>
  <c r="Q10" i="1" s="1"/>
  <c r="Q9" i="1" s="1"/>
  <c r="R105" i="1"/>
  <c r="R104" i="1" s="1"/>
  <c r="O72" i="1"/>
  <c r="O11" i="1"/>
  <c r="R71" i="1"/>
  <c r="R42" i="1"/>
  <c r="R41" i="1" s="1"/>
  <c r="R9" i="1" s="1"/>
</calcChain>
</file>

<file path=xl/sharedStrings.xml><?xml version="1.0" encoding="utf-8"?>
<sst xmlns="http://schemas.openxmlformats.org/spreadsheetml/2006/main" count="306" uniqueCount="91">
  <si>
    <t>Уровень1 (вспомогательные данные)</t>
  </si>
  <si>
    <t>Уровень2 (вспомогательные данные)</t>
  </si>
  <si>
    <t>Уровень3 (вспомогательные данные)</t>
  </si>
  <si>
    <t>Уровень4 (вспомогательные данные)</t>
  </si>
  <si>
    <t>Уровень5 (вспомогательные данные)</t>
  </si>
  <si>
    <t>№ п/п</t>
  </si>
  <si>
    <t>Объект (вспомогательные данные)</t>
  </si>
  <si>
    <t>Период реализации (вспомогательные данные)</t>
  </si>
  <si>
    <t>Наименование позиции</t>
  </si>
  <si>
    <t>Год в отношении которого применяется средняя цена базисного года</t>
  </si>
  <si>
    <t>Средняя цена базисного года, определенная в соответствии с полученными коммерческими предложениями, действующими договорами, данными исследований рынка (руб. без НДС)</t>
  </si>
  <si>
    <t>Индекс потребительских цен (среднегодовой) нарастающим итогом, предусмотренный прогнозом социально-экономического развития Российской Федерации, применяемый в отношении средней цены соответствующего базисного года</t>
  </si>
  <si>
    <t>Цена, применяемая в отношении соответствующего периода реализации с учетом среднегодового ИПЦ (руб. без НДС)</t>
  </si>
  <si>
    <t>Количественный параметр мероприятий</t>
  </si>
  <si>
    <t>Единица измерения (если применимо)</t>
  </si>
  <si>
    <t>Стоимость мероприятий инвестиционного проекта (руб. без НДС)</t>
  </si>
  <si>
    <t>Стоимость мероприятий инвестиционного проекта (руб. с НДС)</t>
  </si>
  <si>
    <t>Мероприятия инвестиционного проекта "Создание интеллектуальной системы учета электрической энергии" (L_3.05_ISUEE)</t>
  </si>
  <si>
    <t>2024 год</t>
  </si>
  <si>
    <t>Приобретение и монтаж приборов учета электрической энергии</t>
  </si>
  <si>
    <t>Приобретение и монтаж индивидуальных приборов учета электрической энергии</t>
  </si>
  <si>
    <t>L_3.05_ISUEE_OBJ1_IPU24</t>
  </si>
  <si>
    <t>Приобретение индивидуальных приборов учета электрической энергии (корректировка графика реализации инвестиционной программы 2024 года)</t>
  </si>
  <si>
    <t>L_3.05_ISUEE_OBJ2_IPUM24</t>
  </si>
  <si>
    <t>Монтаж индивидуальных приборов учета электрической энергии (корректировка графика реализации инвестиционной программы 2024 года)</t>
  </si>
  <si>
    <t>-</t>
  </si>
  <si>
    <t>Приобретение и монтаж общедомовых приборов учета электрической энергии прямого включения</t>
  </si>
  <si>
    <t>L_3.05_ISUEE_OBJ3_ODPUPV24</t>
  </si>
  <si>
    <t>Приобретение общедомовых приборов учета электрической энергии прямого включения (корректировка графика реализации инвестиционной программы 2024 года)</t>
  </si>
  <si>
    <t>L_3.05_ISUEE_OBJ4_ODPUPVM24</t>
  </si>
  <si>
    <t>Монтаж общедомовых приборов учета электрической энергии прямого включения (корректировка графика реализации инвестиционной программы 2024 года)</t>
  </si>
  <si>
    <t>Приобретение и монтаж общедомовых приборов учета электрической энергии полукосвенного включения, трансформаторов тока</t>
  </si>
  <si>
    <t>L_3.05_ISUEE_OBJ5_ODPUPKV24</t>
  </si>
  <si>
    <t>Приобретение общедомовых приборов учета электрической энергии полукосвенного включения (корректировка графика реализации инвестиционной программы 2024 года)</t>
  </si>
  <si>
    <t>L_3.05_ISUEE_OBJ6_ODPUPKVM24</t>
  </si>
  <si>
    <t>Монтаж общедомовых приборов учета электрической энергии полукосвенного включения (корректировка графика реализации инвестиционной программы 2024 года)</t>
  </si>
  <si>
    <t>L_3.05_ISUEE_OBJ7_TT24</t>
  </si>
  <si>
    <t>Приобретение трансформаторов тока для общедомовых приборов учета электрической энергии полукосвенного включения (корректировка графика реализации инвестиционной программы 2024 года)</t>
  </si>
  <si>
    <t>L_3.05_ISUEE_OBJ8_TTM24</t>
  </si>
  <si>
    <t>Монтаж трансформаторов тока для общедомовых приборов учета электрической энергии полукосвенного включения (корректировка графика реализации инвестиционной программы 2024 года)</t>
  </si>
  <si>
    <t>Приобретение и монтаж базовых станций для создания каналов связи интеллектуальной системы учета электрической энергии</t>
  </si>
  <si>
    <t>L_3.05_ISUEE_OBJ9_BS24</t>
  </si>
  <si>
    <t>Приобретение базовых станций для создания каналов связи интеллектуальной системы учета электрической энергии (корректировка графика реализации инвестиционной программы 2024 года)</t>
  </si>
  <si>
    <t>L_3.05_ISUEE_OBJ10_BSM24</t>
  </si>
  <si>
    <t>Монтаж базовых станций для создания каналов связи интеллектуальной системы учета электрической энергии (корректировка графика реализации инвестиционной программы 2024 года)</t>
  </si>
  <si>
    <t>Приобретение программного обеспечения для интеллектуальной системы учета электрической энергии</t>
  </si>
  <si>
    <t>L_3.05_ISUEE_OBJ11_VAVIOT24</t>
  </si>
  <si>
    <t>Приобретение программного комплекса "Учёт" для УСПД ВАВИОТ (корректировка графика реализации инвестиционной программы 2024 года)</t>
  </si>
  <si>
    <t>L_3.05_ISUEE_OBJ12_SMARTGRID24</t>
  </si>
  <si>
    <t>Приобретение модификаций (модернизация) программного обеспечения SmartGrid (корректировка графика реализации инвестиционной программы 2024 года)</t>
  </si>
  <si>
    <t>L_3.05_ISUEE_OBJ13_PACKTU24</t>
  </si>
  <si>
    <t>Приобретение пакета расширений точек учёта программного обеспечения верхнего уровня интеллектуальной системы учета электроэнергии (корректировка графика реализации инвестиционной программы 2024 года)</t>
  </si>
  <si>
    <t>L_3.05_ISUEE_OBJ14_SOFTHL24</t>
  </si>
  <si>
    <t>Приобретение модификаций (модернизация) программного обеспечения верхнего уровня интеллектуальной системы учета электроэнергии (корректировка графика реализации инвестиционной программы 2024 года)</t>
  </si>
  <si>
    <t>L_3.05_ISUEE_OBJ29_ETC24</t>
  </si>
  <si>
    <t>Приобретение прочего вспомогательного оборудования (корректировка графика реализации инвестиционной программы 2024 года)</t>
  </si>
  <si>
    <t>2025 год</t>
  </si>
  <si>
    <t>L_3.05_ISUEE_OBJ15_IPU</t>
  </si>
  <si>
    <t>Приобретение индивидуальных приборов учета электрической энергии</t>
  </si>
  <si>
    <t>L_3.05_ISUEE_OBJ16_IPUM</t>
  </si>
  <si>
    <t>Монтаж индивидуальных приборов учета электрической энергии</t>
  </si>
  <si>
    <t>L_3.05_ISUEE_OBJ17_ODPUPV</t>
  </si>
  <si>
    <t>Приобретение общедомовых приборов учета электрической энергии прямого включения</t>
  </si>
  <si>
    <t>L_3.05_ISUEE_OBJ18_ODPUPVM</t>
  </si>
  <si>
    <t>Монтаж общедомовых приборов учета электрической энергии прямого включения</t>
  </si>
  <si>
    <t>L_3.05_ISUEE_OBJ19_ODPUPKV</t>
  </si>
  <si>
    <t>Приобретение общедомовых приборов учета электрической энергии полукосвенного включения</t>
  </si>
  <si>
    <t>L_3.05_ISUEE_OBJ20_ODPUPKVM</t>
  </si>
  <si>
    <t>Монтаж общедомовых приборов учета электрической энергии полукосвенного включения</t>
  </si>
  <si>
    <t>L_3.05_ISUEE_OBJ21_TT</t>
  </si>
  <si>
    <t>Приобретение трансформаторов тока для общедомовых приборов учета электрической энергии полукосвенного включения</t>
  </si>
  <si>
    <t>L_3.05_ISUEE_OBJ22_TTM</t>
  </si>
  <si>
    <t>Монтаж трансформаторов тока для общедомовых приборов учета электрической энергии полукосвенного включения</t>
  </si>
  <si>
    <t>L_3.05_ISUEE_OBJ23_BS</t>
  </si>
  <si>
    <t>Приобретение базовых станций для создания каналов связи интеллектуальной системы учета электрической энергии</t>
  </si>
  <si>
    <t>L_3.05_ISUEE_OBJ24_BSM</t>
  </si>
  <si>
    <t>Монтаж базовых станций для создания каналов связи интеллектуальной системы учета электрической энергии</t>
  </si>
  <si>
    <t>L_3.05_ISUEE_OBJ26_SMARTGRIDMOD</t>
  </si>
  <si>
    <t>Приобретение модификаций (модернизация) программного обеспечения SmartGrid</t>
  </si>
  <si>
    <t>L_3.05_ISUEE_OBJ27_PACKTU</t>
  </si>
  <si>
    <t>Приобретение пакета расширений точек учёта программного обеспечения верхнего уровня интеллектуальной системы учета электроэнергии</t>
  </si>
  <si>
    <t>L_3.05_ISUEE_OBJ28_SOFTHL</t>
  </si>
  <si>
    <t>Приобретение модификаций (модернизация) программного обеспечения верхнего уровня интеллектуальной системы учета электроэнергии</t>
  </si>
  <si>
    <t>2026 год</t>
  </si>
  <si>
    <t>2027 год</t>
  </si>
  <si>
    <t>L_3.05_ISUEE_OBJ25_VAVIOTMOD</t>
  </si>
  <si>
    <t>Приобретение модификаций (модернизация) программного комплекса "Учёт" для УСПД ВАВИОТ</t>
  </si>
  <si>
    <t>2028 год</t>
  </si>
  <si>
    <t>2029 год</t>
  </si>
  <si>
    <t>Расчет объемов финансовых потребностей, необходимых для реализации мероприятий по организации коммерческого учета в рамках реализации инвестиционной программы АО "Ульяновскэнерго" 2024-2029 гг.</t>
  </si>
  <si>
    <t>Применение ИПЦ не предусмотрено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</si>
</sst>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4" x14ac:knownFonts="1">
    <font>
      <sz val="11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inden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43" fontId="2" fillId="0" borderId="1" xfId="0" applyNumberFormat="1" applyFont="1" applyBorder="1" applyAlignment="1">
      <alignment vertical="center"/>
    </xf>
    <xf numFmtId="1" fontId="2" fillId="2" borderId="1" xfId="0" quotePrefix="1" applyNumberFormat="1" applyFont="1" applyFill="1" applyBorder="1" applyAlignment="1">
      <alignment horizontal="center" vertical="center"/>
    </xf>
    <xf numFmtId="43" fontId="2" fillId="0" borderId="1" xfId="1" applyFont="1" applyBorder="1" applyAlignment="1">
      <alignment vertical="center"/>
    </xf>
    <xf numFmtId="0" fontId="2" fillId="0" borderId="1" xfId="0" applyFont="1" applyBorder="1" applyAlignment="1">
      <alignment horizontal="left" vertical="center" indent="2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indent="3"/>
    </xf>
    <xf numFmtId="14" fontId="2" fillId="2" borderId="1" xfId="0" quotePrefix="1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 indent="4"/>
    </xf>
    <xf numFmtId="43" fontId="2" fillId="0" borderId="0" xfId="0" applyNumberFormat="1" applyFont="1"/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 indent="2"/>
    </xf>
    <xf numFmtId="14" fontId="2" fillId="2" borderId="1" xfId="0" quotePrefix="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indent="1"/>
    </xf>
  </cellXfs>
  <cellStyles count="2">
    <cellStyle name="Обычный" xfId="0" builtinId="0"/>
    <cellStyle name="Финансовый" xfId="1" builtinId="3"/>
  </cellStyles>
  <dxfs count="1">
    <dxf>
      <fill>
        <patternFill>
          <bgColor rgb="FFFF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S/_OMPES/&#1048;&#1085;&#1074;&#1077;&#1089;&#1090;&#1087;&#1088;&#1086;&#1075;&#1088;&#1072;&#1084;&#1084;&#1072;/&#1055;&#1088;&#1086;&#1077;&#1082;&#1090;%20&#1048;&#1055;%202024-2029/&#1055;&#1088;&#1086;&#1077;&#1082;&#1090;%20&#1048;&#1055;%2024-29%20(20240205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объектов"/>
      <sheetName val="PRD_list"/>
      <sheetName val="Month_list"/>
      <sheetName val="Days_list"/>
      <sheetName val="Идентификаторы_паспорт"/>
      <sheetName val="Идентификаторы_ФЭМ"/>
      <sheetName val="Форматы имен"/>
      <sheetName val="Субъекты РФ"/>
      <sheetName val="Цели реализации"/>
      <sheetName val="Общие параметры ИПР"/>
      <sheetName val="REV"/>
      <sheetName val="Список проектов"/>
      <sheetName val="Список мероприятий (объектов)"/>
      <sheetName val="ИПЦ"/>
      <sheetName val="2023 год (план-факт)"/>
      <sheetName val="PASSPORT_QTY"/>
      <sheetName val="OBJECTS_INDEX"/>
      <sheetName val="PASSPORT_template"/>
      <sheetName val="Источники финансирования"/>
      <sheetName val="ПЗ_ИП_ГП"/>
      <sheetName val="Свод по проектам"/>
      <sheetName val="Create_Passport_Filter"/>
      <sheetName val="Create_Passport_Data315"/>
      <sheetName val="Create_Passport_Data0"/>
      <sheetName val="Create_Passport_Data"/>
      <sheetName val="Расчет стоимости ИСУЭЭ"/>
      <sheetName val="ИСУЭЭ_ctrl_tmp"/>
      <sheetName val="ISUEE_COST"/>
      <sheetName val="Список проектов для РС"/>
      <sheetName val="Расчет стоимости"/>
      <sheetName val="DATA_CONS"/>
      <sheetName val="ID_LIST"/>
      <sheetName val="PASSPORT_SUM"/>
      <sheetName val="PASSPORT_BUH_PRD"/>
      <sheetName val="DNU_Список проектов"/>
      <sheetName val="WB_NAME"/>
      <sheetName val="Единицы измерения"/>
      <sheetName val="PIP_DATA"/>
      <sheetName val="OBJECTS_ПЗ"/>
      <sheetName val="Реестр ОС(НМА)_tmp"/>
      <sheetName val="ПЗ"/>
      <sheetName val="OBJECT_template"/>
      <sheetName val="L_3.01_VTIOT"/>
      <sheetName val="L_3.01_VTIOT_ПК24"/>
      <sheetName val="L_3.01_VTIOT_ИБПСЕРВ24"/>
      <sheetName val="L_3.01_VTIOT_СЕРВЕР24"/>
      <sheetName val="L_3.01_VTIOT_МФУ24"/>
      <sheetName val="L_3.01_VTIOT_Принтеры24"/>
      <sheetName val="L_3.01_VTIOT_Мониторы24"/>
      <sheetName val="L_3.01_VTIOT_ПК"/>
      <sheetName val="L_3.01_VTIOT_Мониторы"/>
      <sheetName val="L_3.01_VTIOT_ИБП"/>
      <sheetName val="L_3.01_VTIOT_МФУ"/>
      <sheetName val="L_3.01_VTIOT_Сервер"/>
      <sheetName val="L_3.01_VTIOT_СХД"/>
      <sheetName val="L_3.01_VTIOT_ЛВС"/>
      <sheetName val="L_3.01_VTIOT_Ноутбуки"/>
      <sheetName val="L_3.01_VTIOT_Стерра"/>
      <sheetName val="L_3.01_VTIOT_Випнет"/>
      <sheetName val="O_3.08_SOFT"/>
      <sheetName val="O_3.08_SOFT_Биллинг"/>
      <sheetName val="O_3.08_SOFT_АВ"/>
      <sheetName val="O_3.08_SOFT_1CПРОФ"/>
      <sheetName val="O_3.08_SOFT_SIEM"/>
      <sheetName val="O_3.08_SOFT_ИКССП"/>
      <sheetName val="O_3.08_SOFT_АльфаД"/>
      <sheetName val="L_3.05_ISUEE"/>
      <sheetName val="L_3.05_ISUEE_ИПУ24"/>
      <sheetName val="L_3.05_ISUEE_ИПУМ24"/>
      <sheetName val="L_3.05_ISUEE_ОДПУПВ24"/>
      <sheetName val="L_3.05_ISUEE_ОДПУПВМ24"/>
      <sheetName val="L_3.05_ISUEE_ОДПУПКВ24"/>
      <sheetName val="L_3.05_ISUEE_ОДПУПКВМ24"/>
      <sheetName val="L_3.05_ISUEE_ТТ24"/>
      <sheetName val="L_3.05_ISUEE_ТТМ24"/>
      <sheetName val="L_3.05_ISUEE_БС24"/>
      <sheetName val="L_3.05_ISUEE_БСМ24"/>
      <sheetName val="L_3.05_ISUEE_ВАВИОТ24"/>
      <sheetName val="L_3.05_ISUEE_СМАРТГРИД24"/>
      <sheetName val="L_3.05_ISUEE_ПАКЕТТУ24"/>
      <sheetName val="L_3.05_ISUEE_ПОВУ24"/>
      <sheetName val="L_3.05_ISUEE_ИПУ"/>
      <sheetName val="L_3.05_ISUEE_ИПУМ"/>
      <sheetName val="L_3.05_ISUEE_ОДПУПВ"/>
      <sheetName val="L_3.05_ISUEE_ОДПУПВМ"/>
      <sheetName val="L_3.05_ISUEE_ОДПУПКВ"/>
      <sheetName val="L_3.05_ISUEE_ОДПУПКВМ"/>
      <sheetName val="L_3.05_ISUEE_ТТ"/>
      <sheetName val="L_3.05_ISUEE_ТТМ"/>
      <sheetName val="L_3.05_ISUEE_БС"/>
      <sheetName val="L_3.05_ISUEE_БСМ"/>
      <sheetName val="L_3.05_ISUEE_ВАВИОТМОД"/>
      <sheetName val="L_3.05_ISUEE_СМАРТГРИДМОД"/>
      <sheetName val="L_3.05_ISUEE_ПАКЕТТУ"/>
      <sheetName val="L_3.05_ISUEE_ПОВУ"/>
      <sheetName val="L_3.05_ISUEE_ПРОЧЕЕ24"/>
      <sheetName val="L_3.04_ENERGOSB"/>
      <sheetName val="L_3.04_ENERGOSB_ОФИС"/>
      <sheetName val="L_3.04_ENERGOSB_Сурское"/>
      <sheetName val="O_3.06_OOOS"/>
      <sheetName val="O_3.06_OOOS_СВН1"/>
      <sheetName val="O_3.06_OOOS_СКУД"/>
      <sheetName val="O_3.06_OOOS_ОПС"/>
      <sheetName val="L_3.02_AVTO"/>
      <sheetName val="L_3.02_AVTO_ТИГГО"/>
      <sheetName val="L_3.02_AVTO_МСК"/>
      <sheetName val="L_3.02_AVTO_ГД"/>
      <sheetName val="L_3.02_AVTO_ГАЗ"/>
      <sheetName val="L_3.02_AVTO_НИВА"/>
      <sheetName val="L_3.02_AVTO_АЗУ"/>
      <sheetName val="L_3.02_AVTO_НИВА24"/>
      <sheetName val="L_3.02_AVTO_ВЕСТА24"/>
      <sheetName val="Внутренняя форма"/>
      <sheetName val="ВТ, ОТ, ПО (Коробов АВ)"/>
      <sheetName val="ВТ, ОТ, ПО (Усов СА)"/>
      <sheetName val="Автотранспорт"/>
      <sheetName val="Автотранспорт (свод)"/>
      <sheetName val="Отдельные объекты ОС"/>
      <sheetName val="Здания, сооруж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D5" t="str">
            <v>Акционерное общество "Ульяновскэнерго"</v>
          </cell>
        </row>
        <row r="6">
          <cell r="D6" t="str">
            <v>АО "Ульяновскэнерго"</v>
          </cell>
        </row>
        <row r="10">
          <cell r="D10">
            <v>1027301482526</v>
          </cell>
        </row>
        <row r="31">
          <cell r="C31" t="str">
            <v>Министерство жилищно-коммунального хозяйства и строительства Ульяновской области</v>
          </cell>
        </row>
        <row r="54">
          <cell r="D54">
            <v>2024</v>
          </cell>
        </row>
        <row r="55">
          <cell r="D55">
            <v>2029</v>
          </cell>
        </row>
        <row r="58">
          <cell r="D58">
            <v>2024</v>
          </cell>
        </row>
        <row r="59">
          <cell r="D59" t="str">
            <v>Апрель</v>
          </cell>
        </row>
        <row r="60">
          <cell r="D60">
            <v>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">
          <cell r="A1" t="str">
            <v>Проект ИП 24-29 (20240205).xlsm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5D369-E220-41BE-B44F-FEC37A3A7694}">
  <sheetPr codeName="Лист47">
    <tabColor rgb="FFFFFF00"/>
    <pageSetUpPr fitToPage="1"/>
  </sheetPr>
  <dimension ref="B1:V202"/>
  <sheetViews>
    <sheetView showGridLines="0" tabSelected="1" zoomScale="85" zoomScaleNormal="85" workbookViewId="0">
      <selection activeCell="S13" sqref="S13"/>
    </sheetView>
  </sheetViews>
  <sheetFormatPr defaultRowHeight="15" x14ac:dyDescent="0.25"/>
  <cols>
    <col min="1" max="1" width="2.125" style="1" customWidth="1"/>
    <col min="2" max="6" width="9.5" style="1" hidden="1" customWidth="1"/>
    <col min="7" max="7" width="12.625" style="1" customWidth="1"/>
    <col min="8" max="8" width="32.75" style="1" hidden="1" customWidth="1"/>
    <col min="9" max="9" width="13.375" style="1" hidden="1" customWidth="1"/>
    <col min="10" max="10" width="91.875" style="2" customWidth="1"/>
    <col min="11" max="11" width="13" style="3" customWidth="1"/>
    <col min="12" max="14" width="19.5" style="1" customWidth="1"/>
    <col min="15" max="15" width="14.375" style="1" customWidth="1"/>
    <col min="16" max="16" width="11" style="1" customWidth="1"/>
    <col min="17" max="18" width="17.75" style="1" customWidth="1"/>
    <col min="19" max="19" width="9" style="1"/>
    <col min="20" max="20" width="14.75" style="1" bestFit="1" customWidth="1"/>
    <col min="21" max="22" width="9.75" style="1" bestFit="1" customWidth="1"/>
    <col min="23" max="16384" width="9" style="1"/>
  </cols>
  <sheetData>
    <row r="1" spans="2:20" ht="3.75" customHeight="1" x14ac:dyDescent="0.25"/>
    <row r="2" spans="2:20" ht="3.75" customHeight="1" x14ac:dyDescent="0.25"/>
    <row r="3" spans="2:20" ht="3.75" customHeight="1" x14ac:dyDescent="0.25"/>
    <row r="4" spans="2:20" ht="3.75" customHeight="1" x14ac:dyDescent="0.25"/>
    <row r="5" spans="2:20" ht="3.75" customHeight="1" x14ac:dyDescent="0.25"/>
    <row r="6" spans="2:20" ht="47.25" customHeight="1" x14ac:dyDescent="0.3">
      <c r="H6" s="4"/>
      <c r="I6" s="4"/>
      <c r="J6" s="5" t="s">
        <v>89</v>
      </c>
      <c r="K6" s="5"/>
      <c r="L6" s="5"/>
      <c r="M6" s="5"/>
      <c r="N6" s="5"/>
      <c r="O6" s="5"/>
      <c r="P6" s="5"/>
      <c r="Q6" s="5"/>
      <c r="R6" s="4"/>
    </row>
    <row r="8" spans="2:20" ht="210" x14ac:dyDescent="0.25">
      <c r="B8" s="6" t="s">
        <v>0</v>
      </c>
      <c r="C8" s="6" t="s">
        <v>1</v>
      </c>
      <c r="D8" s="6" t="s">
        <v>2</v>
      </c>
      <c r="E8" s="6" t="s">
        <v>3</v>
      </c>
      <c r="F8" s="6" t="s">
        <v>4</v>
      </c>
      <c r="G8" s="7" t="s">
        <v>5</v>
      </c>
      <c r="H8" s="6" t="s">
        <v>6</v>
      </c>
      <c r="I8" s="6" t="s">
        <v>7</v>
      </c>
      <c r="J8" s="7" t="s">
        <v>8</v>
      </c>
      <c r="K8" s="8" t="s">
        <v>9</v>
      </c>
      <c r="L8" s="8" t="s">
        <v>10</v>
      </c>
      <c r="M8" s="8" t="s">
        <v>11</v>
      </c>
      <c r="N8" s="8" t="s">
        <v>12</v>
      </c>
      <c r="O8" s="8" t="s">
        <v>13</v>
      </c>
      <c r="P8" s="8" t="s">
        <v>14</v>
      </c>
      <c r="Q8" s="8" t="s">
        <v>15</v>
      </c>
      <c r="R8" s="8" t="s">
        <v>16</v>
      </c>
    </row>
    <row r="9" spans="2:20" ht="30" customHeight="1" x14ac:dyDescent="0.25">
      <c r="B9" s="9">
        <v>1</v>
      </c>
      <c r="C9" s="9"/>
      <c r="D9" s="9"/>
      <c r="E9" s="9"/>
      <c r="F9" s="9"/>
      <c r="G9" s="10" t="str">
        <f>IF(SUM(B9:F9)=0,"",_xlfn.TEXTJOIN(".",TRUE,B9:F9))</f>
        <v>1</v>
      </c>
      <c r="H9" s="9"/>
      <c r="I9" s="9"/>
      <c r="J9" s="11" t="s">
        <v>17</v>
      </c>
      <c r="K9" s="7"/>
      <c r="L9" s="12"/>
      <c r="M9" s="12"/>
      <c r="N9" s="12"/>
      <c r="O9" s="7"/>
      <c r="P9" s="12"/>
      <c r="Q9" s="13">
        <f>Q10+Q41+Q71+Q104+Q136+Q168</f>
        <v>1857041861.6699998</v>
      </c>
      <c r="R9" s="13">
        <f>R10+R41+R71+R104+R136+R168</f>
        <v>2225818251.6040001</v>
      </c>
    </row>
    <row r="10" spans="2:20" ht="30" customHeight="1" x14ac:dyDescent="0.25">
      <c r="B10" s="9">
        <v>1</v>
      </c>
      <c r="C10" s="9">
        <v>1</v>
      </c>
      <c r="D10" s="9"/>
      <c r="E10" s="9"/>
      <c r="F10" s="9"/>
      <c r="G10" s="10" t="str">
        <f t="shared" ref="G10:G73" si="0">IF(SUM(B10:F10)=0,"",_xlfn.TEXTJOIN(".",TRUE,B10:F10))</f>
        <v>1.1</v>
      </c>
      <c r="H10" s="9"/>
      <c r="I10" s="14">
        <v>2024</v>
      </c>
      <c r="J10" s="10" t="s">
        <v>18</v>
      </c>
      <c r="K10" s="7"/>
      <c r="L10" s="12"/>
      <c r="M10" s="12"/>
      <c r="N10" s="12"/>
      <c r="O10" s="7"/>
      <c r="P10" s="12"/>
      <c r="Q10" s="15">
        <f>Q11+Q23+Q26+Q31</f>
        <v>198673628.81</v>
      </c>
      <c r="R10" s="15">
        <f>R11+R23+R26+R31</f>
        <v>237798754.572</v>
      </c>
    </row>
    <row r="11" spans="2:20" ht="30" customHeight="1" x14ac:dyDescent="0.25">
      <c r="B11" s="9">
        <v>1</v>
      </c>
      <c r="C11" s="9">
        <v>1</v>
      </c>
      <c r="D11" s="9">
        <v>1</v>
      </c>
      <c r="E11" s="9"/>
      <c r="F11" s="9"/>
      <c r="G11" s="10" t="str">
        <f t="shared" si="0"/>
        <v>1.1.1</v>
      </c>
      <c r="H11" s="9"/>
      <c r="I11" s="14">
        <v>2024</v>
      </c>
      <c r="J11" s="16" t="s">
        <v>19</v>
      </c>
      <c r="K11" s="7"/>
      <c r="L11" s="12"/>
      <c r="M11" s="12"/>
      <c r="N11" s="12"/>
      <c r="O11" s="17">
        <f>O12+O15+O18</f>
        <v>14586</v>
      </c>
      <c r="P11" s="12"/>
      <c r="Q11" s="15">
        <f>Q12+Q15+Q18</f>
        <v>190630264.21000001</v>
      </c>
      <c r="R11" s="15">
        <f>R12+R15+R18</f>
        <v>228756317.05199999</v>
      </c>
    </row>
    <row r="12" spans="2:20" ht="30" customHeight="1" x14ac:dyDescent="0.25">
      <c r="B12" s="9">
        <v>1</v>
      </c>
      <c r="C12" s="9">
        <v>1</v>
      </c>
      <c r="D12" s="9">
        <v>1</v>
      </c>
      <c r="E12" s="9">
        <v>1</v>
      </c>
      <c r="F12" s="9"/>
      <c r="G12" s="10" t="str">
        <f t="shared" si="0"/>
        <v>1.1.1.1</v>
      </c>
      <c r="H12" s="9"/>
      <c r="I12" s="14">
        <v>2024</v>
      </c>
      <c r="J12" s="18" t="s">
        <v>20</v>
      </c>
      <c r="K12" s="7"/>
      <c r="L12" s="12"/>
      <c r="M12" s="12"/>
      <c r="N12" s="12"/>
      <c r="O12" s="17">
        <f>SUM(O13:O14)</f>
        <v>13455</v>
      </c>
      <c r="P12" s="12"/>
      <c r="Q12" s="15">
        <f>SUM(Q13:Q14)</f>
        <v>159766822.80000001</v>
      </c>
      <c r="R12" s="15">
        <f>SUM(R13:R14)</f>
        <v>191720187.36000001</v>
      </c>
    </row>
    <row r="13" spans="2:20" ht="30" customHeight="1" x14ac:dyDescent="0.25">
      <c r="B13" s="9">
        <v>1</v>
      </c>
      <c r="C13" s="9">
        <v>1</v>
      </c>
      <c r="D13" s="9">
        <v>1</v>
      </c>
      <c r="E13" s="9">
        <v>1</v>
      </c>
      <c r="F13" s="9">
        <v>1</v>
      </c>
      <c r="G13" s="10" t="str">
        <f t="shared" si="0"/>
        <v>1.1.1.1.1</v>
      </c>
      <c r="H13" s="19" t="s">
        <v>21</v>
      </c>
      <c r="I13" s="14">
        <v>2024</v>
      </c>
      <c r="J13" s="20" t="s">
        <v>22</v>
      </c>
      <c r="K13" s="7">
        <f>INDEX([1]!ISUEE_COST[#Data],MATCH('Расчет стоимости ИСУЭЭ'!$H13,[1]!ISUEE_COST[OBJECT],0),COLUMN([1]!ISUEE_COST[Цена базовая в отношении года:]))</f>
        <v>2024</v>
      </c>
      <c r="L13" s="15">
        <f>INDEX([1]!ISUEE_COST[#Data],MATCH('Расчет стоимости ИСУЭЭ'!$H13,[1]!ISUEE_COST[OBJECT],0),COLUMN([1]!ISUEE_COST[Руб., без НДС]))</f>
        <v>7620.83</v>
      </c>
      <c r="M13" s="8" t="s">
        <v>90</v>
      </c>
      <c r="N13" s="15">
        <f>IF($M13="Применение ИПЦ не предусмотрено",$L13,ROUND(L13*M13,2))</f>
        <v>7620.83</v>
      </c>
      <c r="O13" s="17">
        <f>SUMIFS([1]!ISUEE_COST[Количество (условное, если не применимо)],[1]!ISUEE_COST[OBJECT],'Расчет стоимости ИСУЭЭ'!$H13,[1]!ISUEE_COST[Период реализации],'Расчет стоимости ИСУЭЭ'!$I13)</f>
        <v>13455</v>
      </c>
      <c r="P13" s="7" t="str">
        <f>INDEX([1]!ISUEE_COST[#Data],MATCH('Расчет стоимости ИСУЭЭ'!$H13,[1]!ISUEE_COST[OBJECT],0),COLUMN([1]!ISUEE_COST[Единица измерения]))</f>
        <v>шт.</v>
      </c>
      <c r="Q13" s="15">
        <f>SUMIFS([1]!ISUEE_COST[Сумма, руб. без НДС],[1]!ISUEE_COST[OBJECT],'Расчет стоимости ИСУЭЭ'!$H13,[1]!ISUEE_COST[Период реализации],'Расчет стоимости ИСУЭЭ'!$I13)</f>
        <v>102538267.65000001</v>
      </c>
      <c r="R13" s="15">
        <f>SUMIFS([1]!ISUEE_COST[Сумма, руб. с НДС],[1]!ISUEE_COST[OBJECT],'Расчет стоимости ИСУЭЭ'!$H13,[1]!ISUEE_COST[Период реализации],'Расчет стоимости ИСУЭЭ'!$I13)</f>
        <v>123045921.18000001</v>
      </c>
      <c r="T13" s="21"/>
    </row>
    <row r="14" spans="2:20" ht="30" customHeight="1" x14ac:dyDescent="0.25">
      <c r="B14" s="9">
        <v>1</v>
      </c>
      <c r="C14" s="9">
        <v>1</v>
      </c>
      <c r="D14" s="9">
        <v>1</v>
      </c>
      <c r="E14" s="9">
        <v>1</v>
      </c>
      <c r="F14" s="9">
        <v>2</v>
      </c>
      <c r="G14" s="10" t="str">
        <f t="shared" si="0"/>
        <v>1.1.1.1.2</v>
      </c>
      <c r="H14" s="19" t="s">
        <v>23</v>
      </c>
      <c r="I14" s="14">
        <v>2024</v>
      </c>
      <c r="J14" s="20" t="s">
        <v>24</v>
      </c>
      <c r="K14" s="7">
        <f>INDEX([1]!ISUEE_COST[#Data],MATCH('Расчет стоимости ИСУЭЭ'!$H14,[1]!ISUEE_COST[OBJECT],0),COLUMN([1]!ISUEE_COST[Цена базовая в отношении года:]))</f>
        <v>2024</v>
      </c>
      <c r="L14" s="15">
        <f>INDEX([1]!ISUEE_COST[#Data],MATCH('Расчет стоимости ИСУЭЭ'!$H14,[1]!ISUEE_COST[OBJECT],0),COLUMN([1]!ISUEE_COST[Руб., без НДС]))</f>
        <v>4253.33</v>
      </c>
      <c r="M14" s="8" t="s">
        <v>90</v>
      </c>
      <c r="N14" s="15">
        <f>IF($M14="Применение ИПЦ не предусмотрено",$L14,ROUND(L14*M14,2))</f>
        <v>4253.33</v>
      </c>
      <c r="O14" s="17" t="s">
        <v>25</v>
      </c>
      <c r="P14" s="7" t="s">
        <v>25</v>
      </c>
      <c r="Q14" s="15">
        <f>SUMIFS([1]!ISUEE_COST[Сумма, руб. без НДС],[1]!ISUEE_COST[OBJECT],'Расчет стоимости ИСУЭЭ'!$H14,[1]!ISUEE_COST[Период реализации],'Расчет стоимости ИСУЭЭ'!$I14)</f>
        <v>57228555.149999999</v>
      </c>
      <c r="R14" s="15">
        <f>SUMIFS([1]!ISUEE_COST[Сумма, руб. с НДС],[1]!ISUEE_COST[OBJECT],'Расчет стоимости ИСУЭЭ'!$H14,[1]!ISUEE_COST[Период реализации],'Расчет стоимости ИСУЭЭ'!$I14)</f>
        <v>68674266.179999992</v>
      </c>
      <c r="T14" s="21"/>
    </row>
    <row r="15" spans="2:20" ht="30" customHeight="1" x14ac:dyDescent="0.25">
      <c r="B15" s="9">
        <v>1</v>
      </c>
      <c r="C15" s="9">
        <v>1</v>
      </c>
      <c r="D15" s="9">
        <v>1</v>
      </c>
      <c r="E15" s="9">
        <v>2</v>
      </c>
      <c r="F15" s="9"/>
      <c r="G15" s="10" t="str">
        <f t="shared" si="0"/>
        <v>1.1.1.2</v>
      </c>
      <c r="H15" s="19"/>
      <c r="I15" s="14">
        <v>2024</v>
      </c>
      <c r="J15" s="22" t="s">
        <v>26</v>
      </c>
      <c r="K15" s="7"/>
      <c r="L15" s="12"/>
      <c r="M15" s="23"/>
      <c r="N15" s="12"/>
      <c r="O15" s="17">
        <f>SUM(O16:O17)</f>
        <v>521</v>
      </c>
      <c r="P15" s="12"/>
      <c r="Q15" s="15">
        <f>SUM(Q16:Q17)</f>
        <v>12658638.010000002</v>
      </c>
      <c r="R15" s="15">
        <f>SUM(R16:R17)</f>
        <v>15190365.612</v>
      </c>
      <c r="T15" s="21"/>
    </row>
    <row r="16" spans="2:20" ht="30" customHeight="1" x14ac:dyDescent="0.25">
      <c r="B16" s="9">
        <v>1</v>
      </c>
      <c r="C16" s="9">
        <v>1</v>
      </c>
      <c r="D16" s="9">
        <v>1</v>
      </c>
      <c r="E16" s="9">
        <v>2</v>
      </c>
      <c r="F16" s="9">
        <v>1</v>
      </c>
      <c r="G16" s="10" t="str">
        <f t="shared" si="0"/>
        <v>1.1.1.2.1</v>
      </c>
      <c r="H16" s="19" t="s">
        <v>27</v>
      </c>
      <c r="I16" s="14">
        <v>2024</v>
      </c>
      <c r="J16" s="20" t="s">
        <v>28</v>
      </c>
      <c r="K16" s="7">
        <f>INDEX([1]!ISUEE_COST[#Data],MATCH('Расчет стоимости ИСУЭЭ'!$H16,[1]!ISUEE_COST[OBJECT],0),COLUMN([1]!ISUEE_COST[Цена базовая в отношении года:]))</f>
        <v>2024</v>
      </c>
      <c r="L16" s="15">
        <f>INDEX([1]!ISUEE_COST[#Data],MATCH('Расчет стоимости ИСУЭЭ'!$H16,[1]!ISUEE_COST[OBJECT],0),COLUMN([1]!ISUEE_COST[Руб., без НДС]))</f>
        <v>16133.47</v>
      </c>
      <c r="M16" s="8" t="s">
        <v>90</v>
      </c>
      <c r="N16" s="15">
        <f t="shared" ref="N16:N17" si="1">IF($M16="Применение ИПЦ не предусмотрено",$L16,ROUND(L16*M16,2))</f>
        <v>16133.47</v>
      </c>
      <c r="O16" s="17">
        <f>SUMIFS([1]!ISUEE_COST[Количество (условное, если не применимо)],[1]!ISUEE_COST[OBJECT],'Расчет стоимости ИСУЭЭ'!$H16,[1]!ISUEE_COST[Период реализации],'Расчет стоимости ИСУЭЭ'!$I16)</f>
        <v>521</v>
      </c>
      <c r="P16" s="7" t="str">
        <f>INDEX([1]!ISUEE_COST[#Data],MATCH('Расчет стоимости ИСУЭЭ'!$H16,[1]!ISUEE_COST[OBJECT],0),COLUMN([1]!ISUEE_COST[Единица измерения]))</f>
        <v>шт.</v>
      </c>
      <c r="Q16" s="15">
        <f>SUMIFS([1]!ISUEE_COST[Сумма, руб. без НДС],[1]!ISUEE_COST[OBJECT],'Расчет стоимости ИСУЭЭ'!$H16,[1]!ISUEE_COST[Период реализации],'Расчет стоимости ИСУЭЭ'!$I16)</f>
        <v>8405537.870000001</v>
      </c>
      <c r="R16" s="15">
        <f>SUMIFS([1]!ISUEE_COST[Сумма, руб. с НДС],[1]!ISUEE_COST[OBJECT],'Расчет стоимости ИСУЭЭ'!$H16,[1]!ISUEE_COST[Период реализации],'Расчет стоимости ИСУЭЭ'!$I16)</f>
        <v>10086645.443999998</v>
      </c>
      <c r="T16" s="21"/>
    </row>
    <row r="17" spans="2:20" ht="30" customHeight="1" x14ac:dyDescent="0.25">
      <c r="B17" s="9">
        <v>1</v>
      </c>
      <c r="C17" s="9">
        <v>1</v>
      </c>
      <c r="D17" s="9">
        <v>1</v>
      </c>
      <c r="E17" s="9">
        <v>2</v>
      </c>
      <c r="F17" s="9">
        <v>2</v>
      </c>
      <c r="G17" s="10" t="str">
        <f t="shared" si="0"/>
        <v>1.1.1.2.2</v>
      </c>
      <c r="H17" s="19" t="s">
        <v>29</v>
      </c>
      <c r="I17" s="14">
        <v>2024</v>
      </c>
      <c r="J17" s="20" t="s">
        <v>30</v>
      </c>
      <c r="K17" s="7">
        <f>INDEX([1]!ISUEE_COST[#Data],MATCH('Расчет стоимости ИСУЭЭ'!$H17,[1]!ISUEE_COST[OBJECT],0),COLUMN([1]!ISUEE_COST[Цена базовая в отношении года:]))</f>
        <v>2024</v>
      </c>
      <c r="L17" s="15">
        <f>INDEX([1]!ISUEE_COST[#Data],MATCH('Расчет стоимости ИСУЭЭ'!$H17,[1]!ISUEE_COST[OBJECT],0),COLUMN([1]!ISUEE_COST[Руб., без НДС]))</f>
        <v>8163.34</v>
      </c>
      <c r="M17" s="8" t="s">
        <v>90</v>
      </c>
      <c r="N17" s="15">
        <f t="shared" si="1"/>
        <v>8163.34</v>
      </c>
      <c r="O17" s="17" t="s">
        <v>25</v>
      </c>
      <c r="P17" s="7" t="s">
        <v>25</v>
      </c>
      <c r="Q17" s="15">
        <f>SUMIFS([1]!ISUEE_COST[Сумма, руб. без НДС],[1]!ISUEE_COST[OBJECT],'Расчет стоимости ИСУЭЭ'!$H17,[1]!ISUEE_COST[Период реализации],'Расчет стоимости ИСУЭЭ'!$I17)</f>
        <v>4253100.1399999997</v>
      </c>
      <c r="R17" s="15">
        <f>SUMIFS([1]!ISUEE_COST[Сумма, руб. с НДС],[1]!ISUEE_COST[OBJECT],'Расчет стоимости ИСУЭЭ'!$H17,[1]!ISUEE_COST[Период реализации],'Расчет стоимости ИСУЭЭ'!$I17)</f>
        <v>5103720.1680000005</v>
      </c>
      <c r="T17" s="21"/>
    </row>
    <row r="18" spans="2:20" ht="30" customHeight="1" x14ac:dyDescent="0.25">
      <c r="B18" s="9">
        <v>1</v>
      </c>
      <c r="C18" s="9">
        <v>1</v>
      </c>
      <c r="D18" s="9">
        <v>1</v>
      </c>
      <c r="E18" s="9">
        <v>3</v>
      </c>
      <c r="F18" s="9"/>
      <c r="G18" s="10" t="str">
        <f t="shared" si="0"/>
        <v>1.1.1.3</v>
      </c>
      <c r="H18" s="19"/>
      <c r="I18" s="14">
        <v>2024</v>
      </c>
      <c r="J18" s="22" t="s">
        <v>31</v>
      </c>
      <c r="K18" s="7"/>
      <c r="L18" s="12"/>
      <c r="M18" s="23"/>
      <c r="N18" s="12"/>
      <c r="O18" s="17">
        <f>O19</f>
        <v>610</v>
      </c>
      <c r="P18" s="12"/>
      <c r="Q18" s="15">
        <f>SUM(Q19:Q22)</f>
        <v>18204803.399999999</v>
      </c>
      <c r="R18" s="15">
        <f>SUM(R19:R22)</f>
        <v>21845764.079999998</v>
      </c>
      <c r="T18" s="21"/>
    </row>
    <row r="19" spans="2:20" ht="30" customHeight="1" x14ac:dyDescent="0.25">
      <c r="B19" s="9">
        <v>1</v>
      </c>
      <c r="C19" s="9">
        <v>1</v>
      </c>
      <c r="D19" s="9">
        <v>1</v>
      </c>
      <c r="E19" s="9">
        <v>3</v>
      </c>
      <c r="F19" s="9">
        <v>1</v>
      </c>
      <c r="G19" s="10" t="str">
        <f t="shared" si="0"/>
        <v>1.1.1.3.1</v>
      </c>
      <c r="H19" s="19" t="s">
        <v>32</v>
      </c>
      <c r="I19" s="14">
        <v>2024</v>
      </c>
      <c r="J19" s="20" t="s">
        <v>33</v>
      </c>
      <c r="K19" s="7">
        <f>INDEX([1]!ISUEE_COST[#Data],MATCH('Расчет стоимости ИСУЭЭ'!$H19,[1]!ISUEE_COST[OBJECT],0),COLUMN([1]!ISUEE_COST[Цена базовая в отношении года:]))</f>
        <v>2024</v>
      </c>
      <c r="L19" s="15">
        <f>INDEX([1]!ISUEE_COST[#Data],MATCH('Расчет стоимости ИСУЭЭ'!$H19,[1]!ISUEE_COST[OBJECT],0),COLUMN([1]!ISUEE_COST[Руб., без НДС]))</f>
        <v>15658.06</v>
      </c>
      <c r="M19" s="8" t="s">
        <v>90</v>
      </c>
      <c r="N19" s="15">
        <f t="shared" ref="N19:N22" si="2">IF($M19="Применение ИПЦ не предусмотрено",$L19,ROUND(L19*M19,2))</f>
        <v>15658.06</v>
      </c>
      <c r="O19" s="17">
        <f>SUMIFS([1]!ISUEE_COST[Количество (условное, если не применимо)],[1]!ISUEE_COST[OBJECT],'Расчет стоимости ИСУЭЭ'!$H19,[1]!ISUEE_COST[Период реализации],'Расчет стоимости ИСУЭЭ'!$I19)</f>
        <v>610</v>
      </c>
      <c r="P19" s="7" t="str">
        <f>INDEX([1]!ISUEE_COST[#Data],MATCH('Расчет стоимости ИСУЭЭ'!$H19,[1]!ISUEE_COST[OBJECT],0),COLUMN([1]!ISUEE_COST[Единица измерения]))</f>
        <v>шт.</v>
      </c>
      <c r="Q19" s="15">
        <f>SUMIFS([1]!ISUEE_COST[Сумма, руб. без НДС],[1]!ISUEE_COST[OBJECT],'Расчет стоимости ИСУЭЭ'!$H19,[1]!ISUEE_COST[Период реализации],'Расчет стоимости ИСУЭЭ'!$I19)</f>
        <v>9551416.5999999996</v>
      </c>
      <c r="R19" s="15">
        <f>SUMIFS([1]!ISUEE_COST[Сумма, руб. с НДС],[1]!ISUEE_COST[OBJECT],'Расчет стоимости ИСУЭЭ'!$H19,[1]!ISUEE_COST[Период реализации],'Расчет стоимости ИСУЭЭ'!$I19)</f>
        <v>11461699.92</v>
      </c>
      <c r="T19" s="21"/>
    </row>
    <row r="20" spans="2:20" ht="30" customHeight="1" x14ac:dyDescent="0.25">
      <c r="B20" s="9">
        <v>1</v>
      </c>
      <c r="C20" s="9">
        <v>1</v>
      </c>
      <c r="D20" s="9">
        <v>1</v>
      </c>
      <c r="E20" s="9">
        <v>3</v>
      </c>
      <c r="F20" s="9">
        <v>2</v>
      </c>
      <c r="G20" s="10" t="str">
        <f t="shared" si="0"/>
        <v>1.1.1.3.2</v>
      </c>
      <c r="H20" s="19" t="s">
        <v>34</v>
      </c>
      <c r="I20" s="14">
        <v>2024</v>
      </c>
      <c r="J20" s="20" t="s">
        <v>35</v>
      </c>
      <c r="K20" s="7">
        <f>INDEX([1]!ISUEE_COST[#Data],MATCH('Расчет стоимости ИСУЭЭ'!$H20,[1]!ISUEE_COST[OBJECT],0),COLUMN([1]!ISUEE_COST[Цена базовая в отношении года:]))</f>
        <v>2024</v>
      </c>
      <c r="L20" s="15">
        <f>INDEX([1]!ISUEE_COST[#Data],MATCH('Расчет стоимости ИСУЭЭ'!$H20,[1]!ISUEE_COST[OBJECT],0),COLUMN([1]!ISUEE_COST[Руб., без НДС]))</f>
        <v>9900.83</v>
      </c>
      <c r="M20" s="8" t="s">
        <v>90</v>
      </c>
      <c r="N20" s="15">
        <f t="shared" si="2"/>
        <v>9900.83</v>
      </c>
      <c r="O20" s="17" t="s">
        <v>25</v>
      </c>
      <c r="P20" s="7" t="s">
        <v>25</v>
      </c>
      <c r="Q20" s="15">
        <f>SUMIFS([1]!ISUEE_COST[Сумма, руб. без НДС],[1]!ISUEE_COST[OBJECT],'Расчет стоимости ИСУЭЭ'!$H20,[1]!ISUEE_COST[Период реализации],'Расчет стоимости ИСУЭЭ'!$I20)</f>
        <v>6039506.2999999998</v>
      </c>
      <c r="R20" s="15">
        <f>SUMIFS([1]!ISUEE_COST[Сумма, руб. с НДС],[1]!ISUEE_COST[OBJECT],'Расчет стоимости ИСУЭЭ'!$H20,[1]!ISUEE_COST[Период реализации],'Расчет стоимости ИСУЭЭ'!$I20)</f>
        <v>7247407.5600000005</v>
      </c>
      <c r="T20" s="21"/>
    </row>
    <row r="21" spans="2:20" ht="30" customHeight="1" x14ac:dyDescent="0.25">
      <c r="B21" s="9">
        <v>1</v>
      </c>
      <c r="C21" s="9">
        <v>1</v>
      </c>
      <c r="D21" s="9">
        <v>1</v>
      </c>
      <c r="E21" s="9">
        <v>3</v>
      </c>
      <c r="F21" s="9">
        <v>3</v>
      </c>
      <c r="G21" s="10" t="str">
        <f t="shared" si="0"/>
        <v>1.1.1.3.3</v>
      </c>
      <c r="H21" s="19" t="s">
        <v>36</v>
      </c>
      <c r="I21" s="14">
        <v>2024</v>
      </c>
      <c r="J21" s="20" t="s">
        <v>37</v>
      </c>
      <c r="K21" s="7">
        <f>INDEX([1]!ISUEE_COST[#Data],MATCH('Расчет стоимости ИСУЭЭ'!$H21,[1]!ISUEE_COST[OBJECT],0),COLUMN([1]!ISUEE_COST[Цена базовая в отношении года:]))</f>
        <v>2024</v>
      </c>
      <c r="L21" s="15">
        <f>INDEX([1]!ISUEE_COST[#Data],MATCH('Расчет стоимости ИСУЭЭ'!$H21,[1]!ISUEE_COST[OBJECT],0),COLUMN([1]!ISUEE_COST[Руб., без НДС]))</f>
        <v>640.02</v>
      </c>
      <c r="M21" s="8" t="s">
        <v>90</v>
      </c>
      <c r="N21" s="15">
        <f t="shared" si="2"/>
        <v>640.02</v>
      </c>
      <c r="O21" s="17">
        <f>SUMIFS([1]!ISUEE_COST[Количество (условное, если не применимо)],[1]!ISUEE_COST[OBJECT],'Расчет стоимости ИСУЭЭ'!$H21,[1]!ISUEE_COST[Период реализации],'Расчет стоимости ИСУЭЭ'!$I21)</f>
        <v>1830</v>
      </c>
      <c r="P21" s="7" t="str">
        <f>INDEX([1]!ISUEE_COST[#Data],MATCH('Расчет стоимости ИСУЭЭ'!$H21,[1]!ISUEE_COST[OBJECT],0),COLUMN([1]!ISUEE_COST[Единица измерения]))</f>
        <v>шт.</v>
      </c>
      <c r="Q21" s="15">
        <f>SUMIFS([1]!ISUEE_COST[Сумма, руб. без НДС],[1]!ISUEE_COST[OBJECT],'Расчет стоимости ИСУЭЭ'!$H21,[1]!ISUEE_COST[Период реализации],'Расчет стоимости ИСУЭЭ'!$I21)</f>
        <v>1171236.6000000001</v>
      </c>
      <c r="R21" s="15">
        <f>SUMIFS([1]!ISUEE_COST[Сумма, руб. с НДС],[1]!ISUEE_COST[OBJECT],'Расчет стоимости ИСУЭЭ'!$H21,[1]!ISUEE_COST[Период реализации],'Расчет стоимости ИСУЭЭ'!$I21)</f>
        <v>1405483.92</v>
      </c>
      <c r="T21" s="21"/>
    </row>
    <row r="22" spans="2:20" ht="30" customHeight="1" x14ac:dyDescent="0.25">
      <c r="B22" s="9">
        <v>1</v>
      </c>
      <c r="C22" s="9">
        <v>1</v>
      </c>
      <c r="D22" s="9">
        <v>1</v>
      </c>
      <c r="E22" s="9">
        <v>3</v>
      </c>
      <c r="F22" s="9">
        <v>4</v>
      </c>
      <c r="G22" s="10" t="str">
        <f t="shared" si="0"/>
        <v>1.1.1.3.4</v>
      </c>
      <c r="H22" s="19" t="s">
        <v>38</v>
      </c>
      <c r="I22" s="14">
        <v>2024</v>
      </c>
      <c r="J22" s="20" t="s">
        <v>39</v>
      </c>
      <c r="K22" s="7">
        <f>INDEX([1]!ISUEE_COST[#Data],MATCH('Расчет стоимости ИСУЭЭ'!$H22,[1]!ISUEE_COST[OBJECT],0),COLUMN([1]!ISUEE_COST[Цена базовая в отношении года:]))</f>
        <v>2024</v>
      </c>
      <c r="L22" s="15">
        <f>INDEX([1]!ISUEE_COST[#Data],MATCH('Расчет стоимости ИСУЭЭ'!$H22,[1]!ISUEE_COST[OBJECT],0),COLUMN([1]!ISUEE_COST[Руб., без НДС]))</f>
        <v>788.33</v>
      </c>
      <c r="M22" s="8" t="s">
        <v>90</v>
      </c>
      <c r="N22" s="15">
        <f t="shared" si="2"/>
        <v>788.33</v>
      </c>
      <c r="O22" s="17" t="s">
        <v>25</v>
      </c>
      <c r="P22" s="7" t="s">
        <v>25</v>
      </c>
      <c r="Q22" s="15">
        <f>SUMIFS([1]!ISUEE_COST[Сумма, руб. без НДС],[1]!ISUEE_COST[OBJECT],'Расчет стоимости ИСУЭЭ'!$H22,[1]!ISUEE_COST[Период реализации],'Расчет стоимости ИСУЭЭ'!$I22)</f>
        <v>1442643.9</v>
      </c>
      <c r="R22" s="15">
        <f>SUMIFS([1]!ISUEE_COST[Сумма, руб. с НДС],[1]!ISUEE_COST[OBJECT],'Расчет стоимости ИСУЭЭ'!$H22,[1]!ISUEE_COST[Период реализации],'Расчет стоимости ИСУЭЭ'!$I22)</f>
        <v>1731172.68</v>
      </c>
      <c r="T22" s="21"/>
    </row>
    <row r="23" spans="2:20" ht="30" customHeight="1" x14ac:dyDescent="0.25">
      <c r="B23" s="9">
        <v>1</v>
      </c>
      <c r="C23" s="9">
        <v>1</v>
      </c>
      <c r="D23" s="9">
        <v>2</v>
      </c>
      <c r="E23" s="9">
        <v>1</v>
      </c>
      <c r="F23" s="9"/>
      <c r="G23" s="10" t="str">
        <f t="shared" si="0"/>
        <v>1.1.2.1</v>
      </c>
      <c r="H23" s="19"/>
      <c r="I23" s="14">
        <v>2024</v>
      </c>
      <c r="J23" s="22" t="s">
        <v>40</v>
      </c>
      <c r="K23" s="7"/>
      <c r="L23" s="12"/>
      <c r="M23" s="23"/>
      <c r="N23" s="12"/>
      <c r="O23" s="17">
        <f>SUM(O24:O25)</f>
        <v>50</v>
      </c>
      <c r="P23" s="12"/>
      <c r="Q23" s="15">
        <f>SUM(Q24:Q25)</f>
        <v>4465989</v>
      </c>
      <c r="R23" s="15">
        <f>SUM(R24:R25)</f>
        <v>5359186.8</v>
      </c>
      <c r="T23" s="21"/>
    </row>
    <row r="24" spans="2:20" ht="30" customHeight="1" x14ac:dyDescent="0.25">
      <c r="B24" s="9">
        <v>1</v>
      </c>
      <c r="C24" s="9">
        <v>1</v>
      </c>
      <c r="D24" s="9">
        <v>2</v>
      </c>
      <c r="E24" s="9">
        <v>1</v>
      </c>
      <c r="F24" s="9">
        <v>1</v>
      </c>
      <c r="G24" s="10" t="str">
        <f t="shared" si="0"/>
        <v>1.1.2.1.1</v>
      </c>
      <c r="H24" s="19" t="s">
        <v>41</v>
      </c>
      <c r="I24" s="14">
        <v>2024</v>
      </c>
      <c r="J24" s="20" t="s">
        <v>42</v>
      </c>
      <c r="K24" s="7">
        <f>INDEX([1]!ISUEE_COST[#Data],MATCH('Расчет стоимости ИСУЭЭ'!$H24,[1]!ISUEE_COST[OBJECT],0),COLUMN([1]!ISUEE_COST[Цена базовая в отношении года:]))</f>
        <v>2024</v>
      </c>
      <c r="L24" s="15">
        <f>INDEX([1]!ISUEE_COST[#Data],MATCH('Расчет стоимости ИСУЭЭ'!$H24,[1]!ISUEE_COST[OBJECT],0),COLUMN([1]!ISUEE_COST[Руб., без НДС]))</f>
        <v>52053.11</v>
      </c>
      <c r="M24" s="8" t="s">
        <v>90</v>
      </c>
      <c r="N24" s="15">
        <f t="shared" ref="N24:N25" si="3">IF($M24="Применение ИПЦ не предусмотрено",$L24,ROUND(L24*M24,2))</f>
        <v>52053.11</v>
      </c>
      <c r="O24" s="17">
        <f>SUMIFS([1]!ISUEE_COST[Количество (условное, если не применимо)],[1]!ISUEE_COST[OBJECT],'Расчет стоимости ИСУЭЭ'!$H24,[1]!ISUEE_COST[Период реализации],'Расчет стоимости ИСУЭЭ'!$I24)</f>
        <v>50</v>
      </c>
      <c r="P24" s="7" t="str">
        <f>INDEX([1]!ISUEE_COST[#Data],MATCH('Расчет стоимости ИСУЭЭ'!$H24,[1]!ISUEE_COST[OBJECT],0),COLUMN([1]!ISUEE_COST[Единица измерения]))</f>
        <v>шт.</v>
      </c>
      <c r="Q24" s="15">
        <f>SUMIFS([1]!ISUEE_COST[Сумма, руб. без НДС],[1]!ISUEE_COST[OBJECT],'Расчет стоимости ИСУЭЭ'!$H24,[1]!ISUEE_COST[Период реализации],'Расчет стоимости ИСУЭЭ'!$I24)</f>
        <v>2602655.5</v>
      </c>
      <c r="R24" s="15">
        <f>SUMIFS([1]!ISUEE_COST[Сумма, руб. с НДС],[1]!ISUEE_COST[OBJECT],'Расчет стоимости ИСУЭЭ'!$H24,[1]!ISUEE_COST[Период реализации],'Расчет стоимости ИСУЭЭ'!$I24)</f>
        <v>3123186.6</v>
      </c>
      <c r="T24" s="21"/>
    </row>
    <row r="25" spans="2:20" ht="30" customHeight="1" x14ac:dyDescent="0.25">
      <c r="B25" s="9">
        <v>1</v>
      </c>
      <c r="C25" s="9">
        <v>1</v>
      </c>
      <c r="D25" s="9">
        <v>2</v>
      </c>
      <c r="E25" s="9">
        <v>1</v>
      </c>
      <c r="F25" s="9">
        <v>2</v>
      </c>
      <c r="G25" s="10" t="str">
        <f t="shared" si="0"/>
        <v>1.1.2.1.2</v>
      </c>
      <c r="H25" s="19" t="s">
        <v>43</v>
      </c>
      <c r="I25" s="14">
        <v>2024</v>
      </c>
      <c r="J25" s="20" t="s">
        <v>44</v>
      </c>
      <c r="K25" s="7">
        <f>INDEX([1]!ISUEE_COST[#Data],MATCH('Расчет стоимости ИСУЭЭ'!$H25,[1]!ISUEE_COST[OBJECT],0),COLUMN([1]!ISUEE_COST[Цена базовая в отношении года:]))</f>
        <v>2024</v>
      </c>
      <c r="L25" s="15">
        <f>INDEX([1]!ISUEE_COST[#Data],MATCH('Расчет стоимости ИСУЭЭ'!$H25,[1]!ISUEE_COST[OBJECT],0),COLUMN([1]!ISUEE_COST[Руб., без НДС]))</f>
        <v>37266.67</v>
      </c>
      <c r="M25" s="8" t="s">
        <v>90</v>
      </c>
      <c r="N25" s="15">
        <f t="shared" si="3"/>
        <v>37266.67</v>
      </c>
      <c r="O25" s="17" t="s">
        <v>25</v>
      </c>
      <c r="P25" s="7" t="s">
        <v>25</v>
      </c>
      <c r="Q25" s="15">
        <f>SUMIFS([1]!ISUEE_COST[Сумма, руб. без НДС],[1]!ISUEE_COST[OBJECT],'Расчет стоимости ИСУЭЭ'!$H25,[1]!ISUEE_COST[Период реализации],'Расчет стоимости ИСУЭЭ'!$I25)</f>
        <v>1863333.5</v>
      </c>
      <c r="R25" s="15">
        <f>SUMIFS([1]!ISUEE_COST[Сумма, руб. с НДС],[1]!ISUEE_COST[OBJECT],'Расчет стоимости ИСУЭЭ'!$H25,[1]!ISUEE_COST[Период реализации],'Расчет стоимости ИСУЭЭ'!$I25)</f>
        <v>2236000.1999999997</v>
      </c>
      <c r="T25" s="21"/>
    </row>
    <row r="26" spans="2:20" ht="30" customHeight="1" x14ac:dyDescent="0.25">
      <c r="B26" s="9">
        <v>1</v>
      </c>
      <c r="C26" s="9">
        <v>1</v>
      </c>
      <c r="D26" s="9">
        <v>3</v>
      </c>
      <c r="E26" s="9">
        <v>1</v>
      </c>
      <c r="F26" s="9"/>
      <c r="G26" s="10" t="str">
        <f t="shared" si="0"/>
        <v>1.1.3.1</v>
      </c>
      <c r="H26" s="19"/>
      <c r="I26" s="14">
        <v>2024</v>
      </c>
      <c r="J26" s="22" t="s">
        <v>45</v>
      </c>
      <c r="K26" s="7"/>
      <c r="L26" s="12"/>
      <c r="M26" s="23"/>
      <c r="N26" s="12"/>
      <c r="O26" s="17"/>
      <c r="P26" s="12"/>
      <c r="Q26" s="15">
        <f>SUM(Q27:Q30)</f>
        <v>3048000</v>
      </c>
      <c r="R26" s="15">
        <f>SUM(R27:R30)</f>
        <v>3048000</v>
      </c>
      <c r="T26" s="21"/>
    </row>
    <row r="27" spans="2:20" ht="30" customHeight="1" x14ac:dyDescent="0.25">
      <c r="B27" s="9">
        <v>1</v>
      </c>
      <c r="C27" s="9">
        <v>1</v>
      </c>
      <c r="D27" s="9">
        <v>3</v>
      </c>
      <c r="E27" s="9">
        <v>1</v>
      </c>
      <c r="F27" s="9">
        <v>1</v>
      </c>
      <c r="G27" s="10" t="str">
        <f t="shared" si="0"/>
        <v>1.1.3.1.1</v>
      </c>
      <c r="H27" s="19" t="s">
        <v>46</v>
      </c>
      <c r="I27" s="14">
        <v>2024</v>
      </c>
      <c r="J27" s="20" t="s">
        <v>47</v>
      </c>
      <c r="K27" s="7">
        <f>INDEX([1]!ISUEE_COST[#Data],MATCH('Расчет стоимости ИСУЭЭ'!$H27,[1]!ISUEE_COST[OBJECT],0),COLUMN([1]!ISUEE_COST[Цена базовая в отношении года:]))</f>
        <v>2024</v>
      </c>
      <c r="L27" s="15">
        <f>INDEX([1]!ISUEE_COST[#Data],MATCH('Расчет стоимости ИСУЭЭ'!$H27,[1]!ISUEE_COST[OBJECT],0),COLUMN([1]!ISUEE_COST[Руб., без НДС]))</f>
        <v>1500000</v>
      </c>
      <c r="M27" s="8" t="s">
        <v>90</v>
      </c>
      <c r="N27" s="15">
        <f t="shared" ref="N27:N31" si="4">IF($M27="Применение ИПЦ не предусмотрено",$L27,ROUND(L27*M27,2))</f>
        <v>1500000</v>
      </c>
      <c r="O27" s="17">
        <f>SUMIFS([1]!ISUEE_COST[Количество (условное, если не применимо)],[1]!ISUEE_COST[OBJECT],'Расчет стоимости ИСУЭЭ'!$H27,[1]!ISUEE_COST[Период реализации],'Расчет стоимости ИСУЭЭ'!$I27)</f>
        <v>1</v>
      </c>
      <c r="P27" s="7" t="str">
        <f>INDEX([1]!ISUEE_COST[#Data],MATCH('Расчет стоимости ИСУЭЭ'!$H27,[1]!ISUEE_COST[OBJECT],0),COLUMN([1]!ISUEE_COST[Единица измерения]))</f>
        <v>компл.</v>
      </c>
      <c r="Q27" s="15">
        <f>SUMIFS([1]!ISUEE_COST[Сумма, руб. без НДС],[1]!ISUEE_COST[OBJECT],'Расчет стоимости ИСУЭЭ'!$H27,[1]!ISUEE_COST[Период реализации],'Расчет стоимости ИСУЭЭ'!$I27)</f>
        <v>1500000</v>
      </c>
      <c r="R27" s="15">
        <f>SUMIFS([1]!ISUEE_COST[Сумма, руб. с НДС],[1]!ISUEE_COST[OBJECT],'Расчет стоимости ИСУЭЭ'!$H27,[1]!ISUEE_COST[Период реализации],'Расчет стоимости ИСУЭЭ'!$I27)</f>
        <v>1500000</v>
      </c>
      <c r="T27" s="21"/>
    </row>
    <row r="28" spans="2:20" ht="30" customHeight="1" x14ac:dyDescent="0.25">
      <c r="B28" s="9">
        <v>1</v>
      </c>
      <c r="C28" s="9">
        <v>1</v>
      </c>
      <c r="D28" s="9">
        <v>3</v>
      </c>
      <c r="E28" s="9">
        <v>1</v>
      </c>
      <c r="F28" s="9">
        <v>2</v>
      </c>
      <c r="G28" s="10" t="str">
        <f t="shared" si="0"/>
        <v>1.1.3.1.2</v>
      </c>
      <c r="H28" s="19" t="s">
        <v>48</v>
      </c>
      <c r="I28" s="14">
        <v>2024</v>
      </c>
      <c r="J28" s="20" t="s">
        <v>49</v>
      </c>
      <c r="K28" s="7">
        <f>INDEX([1]!ISUEE_COST[#Data],MATCH('Расчет стоимости ИСУЭЭ'!$H28,[1]!ISUEE_COST[OBJECT],0),COLUMN([1]!ISUEE_COST[Цена базовая в отношении года:]))</f>
        <v>2024</v>
      </c>
      <c r="L28" s="15">
        <f>INDEX([1]!ISUEE_COST[#Data],MATCH('Расчет стоимости ИСУЭЭ'!$H28,[1]!ISUEE_COST[OBJECT],0),COLUMN([1]!ISUEE_COST[Руб., без НДС]))</f>
        <v>180000</v>
      </c>
      <c r="M28" s="8" t="s">
        <v>90</v>
      </c>
      <c r="N28" s="15">
        <f t="shared" si="4"/>
        <v>180000</v>
      </c>
      <c r="O28" s="17">
        <f>SUMIFS([1]!ISUEE_COST[Количество (условное, если не применимо)],[1]!ISUEE_COST[OBJECT],'Расчет стоимости ИСУЭЭ'!$H28,[1]!ISUEE_COST[Период реализации],'Расчет стоимости ИСУЭЭ'!$I28)</f>
        <v>1</v>
      </c>
      <c r="P28" s="7" t="str">
        <f>INDEX([1]!ISUEE_COST[#Data],MATCH('Расчет стоимости ИСУЭЭ'!$H28,[1]!ISUEE_COST[OBJECT],0),COLUMN([1]!ISUEE_COST[Единица измерения]))</f>
        <v>компл.</v>
      </c>
      <c r="Q28" s="15">
        <f>SUMIFS([1]!ISUEE_COST[Сумма, руб. без НДС],[1]!ISUEE_COST[OBJECT],'Расчет стоимости ИСУЭЭ'!$H28,[1]!ISUEE_COST[Период реализации],'Расчет стоимости ИСУЭЭ'!$I28)</f>
        <v>180000</v>
      </c>
      <c r="R28" s="15">
        <f>SUMIFS([1]!ISUEE_COST[Сумма, руб. с НДС],[1]!ISUEE_COST[OBJECT],'Расчет стоимости ИСУЭЭ'!$H28,[1]!ISUEE_COST[Период реализации],'Расчет стоимости ИСУЭЭ'!$I28)</f>
        <v>180000</v>
      </c>
      <c r="T28" s="21"/>
    </row>
    <row r="29" spans="2:20" ht="30" customHeight="1" x14ac:dyDescent="0.25">
      <c r="B29" s="9">
        <v>1</v>
      </c>
      <c r="C29" s="9">
        <v>1</v>
      </c>
      <c r="D29" s="9">
        <v>3</v>
      </c>
      <c r="E29" s="9">
        <v>1</v>
      </c>
      <c r="F29" s="9">
        <v>3</v>
      </c>
      <c r="G29" s="10" t="str">
        <f t="shared" si="0"/>
        <v>1.1.3.1.3</v>
      </c>
      <c r="H29" s="19" t="s">
        <v>50</v>
      </c>
      <c r="I29" s="14">
        <v>2024</v>
      </c>
      <c r="J29" s="20" t="s">
        <v>51</v>
      </c>
      <c r="K29" s="7">
        <f>INDEX([1]!ISUEE_COST[#Data],MATCH('Расчет стоимости ИСУЭЭ'!$H29,[1]!ISUEE_COST[OBJECT],0),COLUMN([1]!ISUEE_COST[Цена базовая в отношении года:]))</f>
        <v>2024</v>
      </c>
      <c r="L29" s="15">
        <f>INDEX([1]!ISUEE_COST[#Data],MATCH('Расчет стоимости ИСУЭЭ'!$H29,[1]!ISUEE_COST[OBJECT],0),COLUMN([1]!ISUEE_COST[Руб., без НДС]))</f>
        <v>24</v>
      </c>
      <c r="M29" s="8" t="s">
        <v>90</v>
      </c>
      <c r="N29" s="15">
        <f t="shared" si="4"/>
        <v>24</v>
      </c>
      <c r="O29" s="17">
        <f>SUMIFS([1]!ISUEE_COST[Количество (условное, если не применимо)],[1]!ISUEE_COST[OBJECT],'Расчет стоимости ИСУЭЭ'!$H29,[1]!ISUEE_COST[Период реализации],'Расчет стоимости ИСУЭЭ'!$I29)</f>
        <v>43750</v>
      </c>
      <c r="P29" s="7" t="str">
        <f>INDEX([1]!ISUEE_COST[#Data],MATCH('Расчет стоимости ИСУЭЭ'!$H29,[1]!ISUEE_COST[OBJECT],0),COLUMN([1]!ISUEE_COST[Единица измерения]))</f>
        <v>шт.</v>
      </c>
      <c r="Q29" s="15">
        <f>SUMIFS([1]!ISUEE_COST[Сумма, руб. без НДС],[1]!ISUEE_COST[OBJECT],'Расчет стоимости ИСУЭЭ'!$H29,[1]!ISUEE_COST[Период реализации],'Расчет стоимости ИСУЭЭ'!$I29)</f>
        <v>1050000</v>
      </c>
      <c r="R29" s="15">
        <f>SUMIFS([1]!ISUEE_COST[Сумма, руб. с НДС],[1]!ISUEE_COST[OBJECT],'Расчет стоимости ИСУЭЭ'!$H29,[1]!ISUEE_COST[Период реализации],'Расчет стоимости ИСУЭЭ'!$I29)</f>
        <v>1050000</v>
      </c>
      <c r="T29" s="21"/>
    </row>
    <row r="30" spans="2:20" ht="30" customHeight="1" x14ac:dyDescent="0.25">
      <c r="B30" s="9">
        <v>1</v>
      </c>
      <c r="C30" s="9">
        <v>1</v>
      </c>
      <c r="D30" s="9">
        <v>3</v>
      </c>
      <c r="E30" s="9">
        <v>1</v>
      </c>
      <c r="F30" s="9">
        <v>4</v>
      </c>
      <c r="G30" s="10" t="str">
        <f t="shared" si="0"/>
        <v>1.1.3.1.4</v>
      </c>
      <c r="H30" s="19" t="s">
        <v>52</v>
      </c>
      <c r="I30" s="14">
        <v>2024</v>
      </c>
      <c r="J30" s="20" t="s">
        <v>53</v>
      </c>
      <c r="K30" s="7">
        <f>INDEX([1]!ISUEE_COST[#Data],MATCH('Расчет стоимости ИСУЭЭ'!$H30,[1]!ISUEE_COST[OBJECT],0),COLUMN([1]!ISUEE_COST[Цена базовая в отношении года:]))</f>
        <v>2024</v>
      </c>
      <c r="L30" s="15">
        <f>INDEX([1]!ISUEE_COST[#Data],MATCH('Расчет стоимости ИСУЭЭ'!$H30,[1]!ISUEE_COST[OBJECT],0),COLUMN([1]!ISUEE_COST[Руб., без НДС]))</f>
        <v>318000</v>
      </c>
      <c r="M30" s="8" t="s">
        <v>90</v>
      </c>
      <c r="N30" s="15">
        <f t="shared" si="4"/>
        <v>318000</v>
      </c>
      <c r="O30" s="17">
        <f>SUMIFS([1]!ISUEE_COST[Количество (условное, если не применимо)],[1]!ISUEE_COST[OBJECT],'Расчет стоимости ИСУЭЭ'!$H30,[1]!ISUEE_COST[Период реализации],'Расчет стоимости ИСУЭЭ'!$I30)</f>
        <v>1</v>
      </c>
      <c r="P30" s="7" t="str">
        <f>INDEX([1]!ISUEE_COST[#Data],MATCH('Расчет стоимости ИСУЭЭ'!$H30,[1]!ISUEE_COST[OBJECT],0),COLUMN([1]!ISUEE_COST[Единица измерения]))</f>
        <v>компл.</v>
      </c>
      <c r="Q30" s="15">
        <f>SUMIFS([1]!ISUEE_COST[Сумма, руб. без НДС],[1]!ISUEE_COST[OBJECT],'Расчет стоимости ИСУЭЭ'!$H30,[1]!ISUEE_COST[Период реализации],'Расчет стоимости ИСУЭЭ'!$I30)</f>
        <v>318000</v>
      </c>
      <c r="R30" s="15">
        <f>SUMIFS([1]!ISUEE_COST[Сумма, руб. с НДС],[1]!ISUEE_COST[OBJECT],'Расчет стоимости ИСУЭЭ'!$H30,[1]!ISUEE_COST[Период реализации],'Расчет стоимости ИСУЭЭ'!$I30)</f>
        <v>318000</v>
      </c>
      <c r="T30" s="21"/>
    </row>
    <row r="31" spans="2:20" ht="30" customHeight="1" x14ac:dyDescent="0.25">
      <c r="B31" s="9">
        <v>1</v>
      </c>
      <c r="C31" s="9">
        <v>1</v>
      </c>
      <c r="D31" s="9">
        <v>4</v>
      </c>
      <c r="E31" s="9">
        <v>1</v>
      </c>
      <c r="F31" s="9"/>
      <c r="G31" s="10" t="str">
        <f t="shared" si="0"/>
        <v>1.1.4.1</v>
      </c>
      <c r="H31" s="19" t="s">
        <v>54</v>
      </c>
      <c r="I31" s="14">
        <v>2024</v>
      </c>
      <c r="J31" s="22" t="s">
        <v>55</v>
      </c>
      <c r="K31" s="7">
        <f>INDEX([1]!ISUEE_COST[#Data],MATCH('Расчет стоимости ИСУЭЭ'!$H31,[1]!ISUEE_COST[OBJECT],0),COLUMN([1]!ISUEE_COST[Цена базовая в отношении года:]))</f>
        <v>2023</v>
      </c>
      <c r="L31" s="15">
        <f>INDEX([1]!ISUEE_COST[#Data],MATCH('Расчет стоимости ИСУЭЭ'!$H31,[1]!ISUEE_COST[OBJECT],0),COLUMN([1]!ISUEE_COST[Руб., без НДС]))</f>
        <v>123455.126630521</v>
      </c>
      <c r="M31" s="8">
        <v>1.0720000000000001</v>
      </c>
      <c r="N31" s="15">
        <f t="shared" si="4"/>
        <v>132343.9</v>
      </c>
      <c r="O31" s="17">
        <f>SUMIFS([1]!ISUEE_COST[Количество (условное, если не применимо)],[1]!ISUEE_COST[OBJECT],'Расчет стоимости ИСУЭЭ'!$H31,[1]!ISUEE_COST[Период реализации],'Расчет стоимости ИСУЭЭ'!$I31)</f>
        <v>4</v>
      </c>
      <c r="P31" s="7" t="str">
        <f>INDEX([1]!ISUEE_COST[#Data],MATCH('Расчет стоимости ИСУЭЭ'!$H31,[1]!ISUEE_COST[OBJECT],0),COLUMN([1]!ISUEE_COST[Единица измерения]))</f>
        <v>компл.</v>
      </c>
      <c r="Q31" s="15">
        <f>SUMIFS([1]!ISUEE_COST[Сумма, руб. без НДС],[1]!ISUEE_COST[OBJECT],'Расчет стоимости ИСУЭЭ'!$H31,[1]!ISUEE_COST[Период реализации],'Расчет стоимости ИСУЭЭ'!$I31)</f>
        <v>529375.6</v>
      </c>
      <c r="R31" s="15">
        <f>SUMIFS([1]!ISUEE_COST[Сумма, руб. с НДС],[1]!ISUEE_COST[OBJECT],'Расчет стоимости ИСУЭЭ'!$H31,[1]!ISUEE_COST[Период реализации],'Расчет стоимости ИСУЭЭ'!$I31)</f>
        <v>635250.72</v>
      </c>
      <c r="T31" s="21"/>
    </row>
    <row r="32" spans="2:20" ht="30" hidden="1" customHeight="1" x14ac:dyDescent="0.25">
      <c r="B32" s="9"/>
      <c r="C32" s="9"/>
      <c r="D32" s="9"/>
      <c r="E32" s="9"/>
      <c r="F32" s="9"/>
      <c r="G32" s="10" t="str">
        <f t="shared" si="0"/>
        <v/>
      </c>
      <c r="H32" s="19"/>
      <c r="I32" s="14"/>
      <c r="J32" s="24"/>
      <c r="K32" s="7"/>
      <c r="L32" s="15"/>
      <c r="M32" s="8"/>
      <c r="N32" s="15"/>
      <c r="O32" s="17"/>
      <c r="P32" s="7"/>
      <c r="Q32" s="15"/>
      <c r="R32" s="12"/>
      <c r="T32" s="21"/>
    </row>
    <row r="33" spans="2:20" ht="30" hidden="1" customHeight="1" x14ac:dyDescent="0.25">
      <c r="B33" s="9"/>
      <c r="C33" s="9"/>
      <c r="D33" s="9"/>
      <c r="E33" s="9"/>
      <c r="F33" s="9"/>
      <c r="G33" s="10" t="str">
        <f t="shared" si="0"/>
        <v/>
      </c>
      <c r="H33" s="19"/>
      <c r="I33" s="14"/>
      <c r="J33" s="24"/>
      <c r="K33" s="7"/>
      <c r="L33" s="15"/>
      <c r="M33" s="8"/>
      <c r="N33" s="15"/>
      <c r="O33" s="17"/>
      <c r="P33" s="7"/>
      <c r="Q33" s="15"/>
      <c r="R33" s="12"/>
      <c r="T33" s="21"/>
    </row>
    <row r="34" spans="2:20" ht="30" hidden="1" customHeight="1" x14ac:dyDescent="0.25">
      <c r="B34" s="9"/>
      <c r="C34" s="9"/>
      <c r="D34" s="9"/>
      <c r="E34" s="9"/>
      <c r="F34" s="9"/>
      <c r="G34" s="10" t="str">
        <f t="shared" si="0"/>
        <v/>
      </c>
      <c r="H34" s="19"/>
      <c r="I34" s="14"/>
      <c r="J34" s="24"/>
      <c r="K34" s="7"/>
      <c r="L34" s="15"/>
      <c r="M34" s="8"/>
      <c r="N34" s="15"/>
      <c r="O34" s="17"/>
      <c r="P34" s="7"/>
      <c r="Q34" s="15"/>
      <c r="R34" s="12"/>
      <c r="T34" s="21"/>
    </row>
    <row r="35" spans="2:20" ht="30" hidden="1" customHeight="1" x14ac:dyDescent="0.25">
      <c r="B35" s="9"/>
      <c r="C35" s="9"/>
      <c r="D35" s="9"/>
      <c r="E35" s="9"/>
      <c r="F35" s="9"/>
      <c r="G35" s="10" t="str">
        <f t="shared" si="0"/>
        <v/>
      </c>
      <c r="H35" s="19"/>
      <c r="I35" s="14"/>
      <c r="J35" s="24"/>
      <c r="K35" s="7"/>
      <c r="L35" s="15"/>
      <c r="M35" s="8"/>
      <c r="N35" s="15"/>
      <c r="O35" s="17"/>
      <c r="P35" s="7"/>
      <c r="Q35" s="15"/>
      <c r="R35" s="12"/>
      <c r="T35" s="21"/>
    </row>
    <row r="36" spans="2:20" ht="30" hidden="1" customHeight="1" x14ac:dyDescent="0.25">
      <c r="B36" s="9"/>
      <c r="C36" s="9"/>
      <c r="D36" s="9"/>
      <c r="E36" s="9"/>
      <c r="F36" s="9"/>
      <c r="G36" s="10" t="str">
        <f t="shared" si="0"/>
        <v/>
      </c>
      <c r="H36" s="19"/>
      <c r="I36" s="14"/>
      <c r="J36" s="24"/>
      <c r="K36" s="7"/>
      <c r="L36" s="15"/>
      <c r="M36" s="8"/>
      <c r="N36" s="15"/>
      <c r="O36" s="17"/>
      <c r="P36" s="7"/>
      <c r="Q36" s="15"/>
      <c r="R36" s="12"/>
      <c r="T36" s="21"/>
    </row>
    <row r="37" spans="2:20" ht="30" hidden="1" customHeight="1" x14ac:dyDescent="0.25">
      <c r="B37" s="9"/>
      <c r="C37" s="9"/>
      <c r="D37" s="9"/>
      <c r="E37" s="9"/>
      <c r="F37" s="9"/>
      <c r="G37" s="10" t="str">
        <f t="shared" si="0"/>
        <v/>
      </c>
      <c r="H37" s="19"/>
      <c r="I37" s="14"/>
      <c r="J37" s="24"/>
      <c r="K37" s="7"/>
      <c r="L37" s="15"/>
      <c r="M37" s="8"/>
      <c r="N37" s="15"/>
      <c r="O37" s="17"/>
      <c r="P37" s="7"/>
      <c r="Q37" s="15"/>
      <c r="R37" s="12"/>
      <c r="T37" s="21"/>
    </row>
    <row r="38" spans="2:20" ht="30" hidden="1" customHeight="1" x14ac:dyDescent="0.25">
      <c r="B38" s="9"/>
      <c r="C38" s="9"/>
      <c r="D38" s="9"/>
      <c r="E38" s="9"/>
      <c r="F38" s="9"/>
      <c r="G38" s="10" t="str">
        <f t="shared" si="0"/>
        <v/>
      </c>
      <c r="H38" s="19"/>
      <c r="I38" s="14"/>
      <c r="J38" s="24"/>
      <c r="K38" s="7"/>
      <c r="L38" s="15"/>
      <c r="M38" s="8"/>
      <c r="N38" s="15"/>
      <c r="O38" s="17"/>
      <c r="P38" s="7"/>
      <c r="Q38" s="15"/>
      <c r="R38" s="12"/>
      <c r="T38" s="21"/>
    </row>
    <row r="39" spans="2:20" ht="30" hidden="1" customHeight="1" x14ac:dyDescent="0.25">
      <c r="B39" s="9"/>
      <c r="C39" s="9"/>
      <c r="D39" s="9"/>
      <c r="E39" s="9"/>
      <c r="F39" s="9"/>
      <c r="G39" s="10" t="str">
        <f t="shared" si="0"/>
        <v/>
      </c>
      <c r="H39" s="19"/>
      <c r="I39" s="14"/>
      <c r="J39" s="24"/>
      <c r="K39" s="7"/>
      <c r="L39" s="15"/>
      <c r="M39" s="8"/>
      <c r="N39" s="15"/>
      <c r="O39" s="17"/>
      <c r="P39" s="7"/>
      <c r="Q39" s="15"/>
      <c r="R39" s="12"/>
      <c r="T39" s="21"/>
    </row>
    <row r="40" spans="2:20" ht="30" hidden="1" customHeight="1" x14ac:dyDescent="0.25">
      <c r="B40" s="9"/>
      <c r="C40" s="9"/>
      <c r="D40" s="9"/>
      <c r="E40" s="9"/>
      <c r="F40" s="9"/>
      <c r="G40" s="10" t="str">
        <f t="shared" si="0"/>
        <v/>
      </c>
      <c r="H40" s="19"/>
      <c r="I40" s="14"/>
      <c r="J40" s="24"/>
      <c r="K40" s="7"/>
      <c r="L40" s="15"/>
      <c r="M40" s="8"/>
      <c r="N40" s="15"/>
      <c r="O40" s="17"/>
      <c r="P40" s="7"/>
      <c r="Q40" s="15"/>
      <c r="R40" s="12"/>
      <c r="T40" s="21"/>
    </row>
    <row r="41" spans="2:20" ht="30" customHeight="1" x14ac:dyDescent="0.25">
      <c r="B41" s="9">
        <v>1</v>
      </c>
      <c r="C41" s="9">
        <v>2</v>
      </c>
      <c r="D41" s="9"/>
      <c r="E41" s="9"/>
      <c r="F41" s="9"/>
      <c r="G41" s="10" t="str">
        <f t="shared" si="0"/>
        <v>1.2</v>
      </c>
      <c r="H41" s="9"/>
      <c r="I41" s="14">
        <v>2025</v>
      </c>
      <c r="J41" s="10" t="s">
        <v>56</v>
      </c>
      <c r="K41" s="7"/>
      <c r="L41" s="12"/>
      <c r="M41" s="23"/>
      <c r="N41" s="12"/>
      <c r="O41" s="7"/>
      <c r="P41" s="12"/>
      <c r="Q41" s="15">
        <f>Q42+Q54+Q57</f>
        <v>226229837.85999998</v>
      </c>
      <c r="R41" s="15">
        <f>R42+R54+R57</f>
        <v>271121922.23199999</v>
      </c>
      <c r="T41" s="21"/>
    </row>
    <row r="42" spans="2:20" ht="30" customHeight="1" x14ac:dyDescent="0.25">
      <c r="B42" s="9">
        <v>1</v>
      </c>
      <c r="C42" s="9">
        <v>2</v>
      </c>
      <c r="D42" s="9">
        <v>1</v>
      </c>
      <c r="E42" s="9"/>
      <c r="F42" s="9"/>
      <c r="G42" s="10" t="str">
        <f t="shared" si="0"/>
        <v>1.2.1</v>
      </c>
      <c r="H42" s="25"/>
      <c r="I42" s="14">
        <v>2025</v>
      </c>
      <c r="J42" s="16" t="s">
        <v>19</v>
      </c>
      <c r="K42" s="7"/>
      <c r="L42" s="12"/>
      <c r="M42" s="23"/>
      <c r="N42" s="12"/>
      <c r="O42" s="17">
        <f>O43+O46+O49</f>
        <v>16805</v>
      </c>
      <c r="P42" s="12"/>
      <c r="Q42" s="15">
        <f>Q43+Q46+Q49</f>
        <v>221202929.50999999</v>
      </c>
      <c r="R42" s="15">
        <f>R43+R46+R49</f>
        <v>265443515.412</v>
      </c>
      <c r="T42" s="21"/>
    </row>
    <row r="43" spans="2:20" ht="30" customHeight="1" x14ac:dyDescent="0.25">
      <c r="B43" s="9">
        <v>1</v>
      </c>
      <c r="C43" s="9">
        <v>2</v>
      </c>
      <c r="D43" s="9">
        <v>1</v>
      </c>
      <c r="E43" s="9">
        <v>1</v>
      </c>
      <c r="F43" s="9"/>
      <c r="G43" s="10" t="str">
        <f t="shared" si="0"/>
        <v>1.2.1.1</v>
      </c>
      <c r="H43" s="25"/>
      <c r="I43" s="14">
        <v>2025</v>
      </c>
      <c r="J43" s="18" t="s">
        <v>20</v>
      </c>
      <c r="K43" s="7"/>
      <c r="L43" s="12"/>
      <c r="M43" s="23"/>
      <c r="N43" s="12"/>
      <c r="O43" s="17">
        <f>SUM(O44:O45)</f>
        <v>15949</v>
      </c>
      <c r="P43" s="12"/>
      <c r="Q43" s="15">
        <f>SUM(Q44:Q45)</f>
        <v>197334903.63</v>
      </c>
      <c r="R43" s="15">
        <f>SUM(R44:R45)</f>
        <v>236801884.35600001</v>
      </c>
      <c r="T43" s="21"/>
    </row>
    <row r="44" spans="2:20" ht="30" customHeight="1" x14ac:dyDescent="0.25">
      <c r="B44" s="9">
        <v>1</v>
      </c>
      <c r="C44" s="9">
        <v>2</v>
      </c>
      <c r="D44" s="9">
        <v>1</v>
      </c>
      <c r="E44" s="9">
        <v>1</v>
      </c>
      <c r="F44" s="9">
        <v>1</v>
      </c>
      <c r="G44" s="10" t="str">
        <f t="shared" si="0"/>
        <v>1.2.1.1.1</v>
      </c>
      <c r="H44" s="19" t="s">
        <v>57</v>
      </c>
      <c r="I44" s="14">
        <v>2025</v>
      </c>
      <c r="J44" s="20" t="s">
        <v>58</v>
      </c>
      <c r="K44" s="7">
        <f>INDEX([1]!ISUEE_COST[#Data],MATCH('Расчет стоимости ИСУЭЭ'!$H44,[1]!ISUEE_COST[OBJECT],0),COLUMN([1]!ISUEE_COST[Цена базовая в отношении года:]))</f>
        <v>2024</v>
      </c>
      <c r="L44" s="15">
        <f>INDEX([1]!ISUEE_COST[#Data],MATCH('Расчет стоимости ИСУЭЭ'!$H44,[1]!ISUEE_COST[OBJECT],0),COLUMN([1]!ISUEE_COST[Руб., без НДС]))</f>
        <v>7620.83</v>
      </c>
      <c r="M44" s="8">
        <v>1.042</v>
      </c>
      <c r="N44" s="15">
        <f t="shared" ref="N44:N45" si="5">IF($M44="Применение ИПЦ не предусмотрено",$L44,ROUND(L44*M44,2))</f>
        <v>7940.9</v>
      </c>
      <c r="O44" s="17">
        <f>SUMIFS([1]!ISUEE_COST[Количество (условное, если не применимо)],[1]!ISUEE_COST[OBJECT],'Расчет стоимости ИСУЭЭ'!$H44,[1]!ISUEE_COST[Период реализации],'Расчет стоимости ИСУЭЭ'!$I44)</f>
        <v>15949</v>
      </c>
      <c r="P44" s="7" t="str">
        <f>INDEX([1]!ISUEE_COST[#Data],MATCH('Расчет стоимости ИСУЭЭ'!$H44,[1]!ISUEE_COST[OBJECT],0),COLUMN([1]!ISUEE_COST[Единица измерения]))</f>
        <v>шт.</v>
      </c>
      <c r="Q44" s="15">
        <f>SUMIFS([1]!ISUEE_COST[Сумма, руб. без НДС],[1]!ISUEE_COST[OBJECT],'Расчет стоимости ИСУЭЭ'!$H44,[1]!ISUEE_COST[Период реализации],'Расчет стоимости ИСУЭЭ'!$I44)</f>
        <v>126649414.09999999</v>
      </c>
      <c r="R44" s="15">
        <f>SUMIFS([1]!ISUEE_COST[Сумма, руб. с НДС],[1]!ISUEE_COST[OBJECT],'Расчет стоимости ИСУЭЭ'!$H44,[1]!ISUEE_COST[Период реализации],'Расчет стоимости ИСУЭЭ'!$I44)</f>
        <v>151979296.91999999</v>
      </c>
      <c r="T44" s="21"/>
    </row>
    <row r="45" spans="2:20" ht="30" customHeight="1" x14ac:dyDescent="0.25">
      <c r="B45" s="9">
        <v>1</v>
      </c>
      <c r="C45" s="9">
        <v>2</v>
      </c>
      <c r="D45" s="9">
        <v>1</v>
      </c>
      <c r="E45" s="9">
        <v>1</v>
      </c>
      <c r="F45" s="9">
        <v>2</v>
      </c>
      <c r="G45" s="10" t="str">
        <f t="shared" si="0"/>
        <v>1.2.1.1.2</v>
      </c>
      <c r="H45" s="19" t="s">
        <v>59</v>
      </c>
      <c r="I45" s="14">
        <v>2025</v>
      </c>
      <c r="J45" s="20" t="s">
        <v>60</v>
      </c>
      <c r="K45" s="7">
        <f>INDEX([1]!ISUEE_COST[#Data],MATCH('Расчет стоимости ИСУЭЭ'!$H45,[1]!ISUEE_COST[OBJECT],0),COLUMN([1]!ISUEE_COST[Цена базовая в отношении года:]))</f>
        <v>2024</v>
      </c>
      <c r="L45" s="15">
        <f>INDEX([1]!ISUEE_COST[#Data],MATCH('Расчет стоимости ИСУЭЭ'!$H45,[1]!ISUEE_COST[OBJECT],0),COLUMN([1]!ISUEE_COST[Руб., без НДС]))</f>
        <v>4253.33</v>
      </c>
      <c r="M45" s="8">
        <v>1.042</v>
      </c>
      <c r="N45" s="15">
        <f t="shared" si="5"/>
        <v>4431.97</v>
      </c>
      <c r="O45" s="17" t="s">
        <v>25</v>
      </c>
      <c r="P45" s="7" t="s">
        <v>25</v>
      </c>
      <c r="Q45" s="15">
        <f>SUMIFS([1]!ISUEE_COST[Сумма, руб. без НДС],[1]!ISUEE_COST[OBJECT],'Расчет стоимости ИСУЭЭ'!$H45,[1]!ISUEE_COST[Период реализации],'Расчет стоимости ИСУЭЭ'!$I45)</f>
        <v>70685489.530000001</v>
      </c>
      <c r="R45" s="15">
        <f>SUMIFS([1]!ISUEE_COST[Сумма, руб. с НДС],[1]!ISUEE_COST[OBJECT],'Расчет стоимости ИСУЭЭ'!$H45,[1]!ISUEE_COST[Период реализации],'Расчет стоимости ИСУЭЭ'!$I45)</f>
        <v>84822587.436000004</v>
      </c>
      <c r="T45" s="21"/>
    </row>
    <row r="46" spans="2:20" ht="30" customHeight="1" x14ac:dyDescent="0.25">
      <c r="B46" s="9">
        <v>1</v>
      </c>
      <c r="C46" s="9">
        <v>2</v>
      </c>
      <c r="D46" s="9">
        <v>1</v>
      </c>
      <c r="E46" s="9">
        <v>2</v>
      </c>
      <c r="F46" s="9"/>
      <c r="G46" s="10" t="str">
        <f t="shared" si="0"/>
        <v>1.2.1.2</v>
      </c>
      <c r="H46" s="25"/>
      <c r="I46" s="14">
        <v>2025</v>
      </c>
      <c r="J46" s="22" t="s">
        <v>26</v>
      </c>
      <c r="K46" s="7"/>
      <c r="L46" s="12"/>
      <c r="M46" s="23"/>
      <c r="N46" s="12"/>
      <c r="O46" s="17">
        <f>SUM(O47:O48)</f>
        <v>476</v>
      </c>
      <c r="P46" s="12"/>
      <c r="Q46" s="15">
        <f>SUM(Q47:Q48)</f>
        <v>12051025.280000001</v>
      </c>
      <c r="R46" s="15">
        <f>SUM(R47:R48)</f>
        <v>14461230.336000003</v>
      </c>
      <c r="T46" s="21"/>
    </row>
    <row r="47" spans="2:20" ht="30" customHeight="1" x14ac:dyDescent="0.25">
      <c r="B47" s="9">
        <v>1</v>
      </c>
      <c r="C47" s="9">
        <v>2</v>
      </c>
      <c r="D47" s="9">
        <v>1</v>
      </c>
      <c r="E47" s="9">
        <v>2</v>
      </c>
      <c r="F47" s="9">
        <v>1</v>
      </c>
      <c r="G47" s="10" t="str">
        <f t="shared" si="0"/>
        <v>1.2.1.2.1</v>
      </c>
      <c r="H47" s="19" t="s">
        <v>61</v>
      </c>
      <c r="I47" s="14">
        <v>2025</v>
      </c>
      <c r="J47" s="20" t="s">
        <v>62</v>
      </c>
      <c r="K47" s="7">
        <f>INDEX([1]!ISUEE_COST[#Data],MATCH('Расчет стоимости ИСУЭЭ'!$H47,[1]!ISUEE_COST[OBJECT],0),COLUMN([1]!ISUEE_COST[Цена базовая в отношении года:]))</f>
        <v>2024</v>
      </c>
      <c r="L47" s="15">
        <f>INDEX([1]!ISUEE_COST[#Data],MATCH('Расчет стоимости ИСУЭЭ'!$H47,[1]!ISUEE_COST[OBJECT],0),COLUMN([1]!ISUEE_COST[Руб., без НДС]))</f>
        <v>16133.470000000001</v>
      </c>
      <c r="M47" s="8">
        <v>1.042</v>
      </c>
      <c r="N47" s="15">
        <f t="shared" ref="N47:N48" si="6">IF($M47="Применение ИПЦ не предусмотрено",$L47,ROUND(L47*M47,2))</f>
        <v>16811.080000000002</v>
      </c>
      <c r="O47" s="17">
        <f>SUMIFS([1]!ISUEE_COST[Количество (условное, если не применимо)],[1]!ISUEE_COST[OBJECT],'Расчет стоимости ИСУЭЭ'!$H47,[1]!ISUEE_COST[Период реализации],'Расчет стоимости ИСУЭЭ'!$I47)</f>
        <v>476</v>
      </c>
      <c r="P47" s="7" t="str">
        <f>INDEX([1]!ISUEE_COST[#Data],MATCH('Расчет стоимости ИСУЭЭ'!$H47,[1]!ISUEE_COST[OBJECT],0),COLUMN([1]!ISUEE_COST[Единица измерения]))</f>
        <v>шт.</v>
      </c>
      <c r="Q47" s="15">
        <f>SUMIFS([1]!ISUEE_COST[Сумма, руб. без НДС],[1]!ISUEE_COST[OBJECT],'Расчет стоимости ИСУЭЭ'!$H47,[1]!ISUEE_COST[Период реализации],'Расчет стоимости ИСУЭЭ'!$I47)</f>
        <v>8002074.080000001</v>
      </c>
      <c r="R47" s="15">
        <f>SUMIFS([1]!ISUEE_COST[Сумма, руб. с НДС],[1]!ISUEE_COST[OBJECT],'Расчет стоимости ИСУЭЭ'!$H47,[1]!ISUEE_COST[Период реализации],'Расчет стоимости ИСУЭЭ'!$I47)</f>
        <v>9602488.8960000016</v>
      </c>
      <c r="T47" s="21"/>
    </row>
    <row r="48" spans="2:20" ht="30" customHeight="1" x14ac:dyDescent="0.25">
      <c r="B48" s="9">
        <v>1</v>
      </c>
      <c r="C48" s="9">
        <v>2</v>
      </c>
      <c r="D48" s="9">
        <v>1</v>
      </c>
      <c r="E48" s="9">
        <v>2</v>
      </c>
      <c r="F48" s="9">
        <v>2</v>
      </c>
      <c r="G48" s="10" t="str">
        <f t="shared" si="0"/>
        <v>1.2.1.2.2</v>
      </c>
      <c r="H48" s="19" t="s">
        <v>63</v>
      </c>
      <c r="I48" s="14">
        <v>2025</v>
      </c>
      <c r="J48" s="20" t="s">
        <v>64</v>
      </c>
      <c r="K48" s="7">
        <f>INDEX([1]!ISUEE_COST[#Data],MATCH('Расчет стоимости ИСУЭЭ'!$H48,[1]!ISUEE_COST[OBJECT],0),COLUMN([1]!ISUEE_COST[Цена базовая в отношении года:]))</f>
        <v>2024</v>
      </c>
      <c r="L48" s="15">
        <f>INDEX([1]!ISUEE_COST[#Data],MATCH('Расчет стоимости ИСУЭЭ'!$H48,[1]!ISUEE_COST[OBJECT],0),COLUMN([1]!ISUEE_COST[Руб., без НДС]))</f>
        <v>8163.335</v>
      </c>
      <c r="M48" s="8">
        <v>1.042</v>
      </c>
      <c r="N48" s="15">
        <f t="shared" si="6"/>
        <v>8506.2000000000007</v>
      </c>
      <c r="O48" s="17" t="s">
        <v>25</v>
      </c>
      <c r="P48" s="7" t="s">
        <v>25</v>
      </c>
      <c r="Q48" s="15">
        <f>SUMIFS([1]!ISUEE_COST[Сумма, руб. без НДС],[1]!ISUEE_COST[OBJECT],'Расчет стоимости ИСУЭЭ'!$H48,[1]!ISUEE_COST[Период реализации],'Расчет стоимости ИСУЭЭ'!$I48)</f>
        <v>4048951.2</v>
      </c>
      <c r="R48" s="15">
        <f>SUMIFS([1]!ISUEE_COST[Сумма, руб. с НДС],[1]!ISUEE_COST[OBJECT],'Расчет стоимости ИСУЭЭ'!$H48,[1]!ISUEE_COST[Период реализации],'Расчет стоимости ИСУЭЭ'!$I48)</f>
        <v>4858741.4400000004</v>
      </c>
      <c r="T48" s="21"/>
    </row>
    <row r="49" spans="2:20" ht="30" customHeight="1" x14ac:dyDescent="0.25">
      <c r="B49" s="9">
        <v>1</v>
      </c>
      <c r="C49" s="9">
        <v>2</v>
      </c>
      <c r="D49" s="9">
        <v>1</v>
      </c>
      <c r="E49" s="9">
        <v>3</v>
      </c>
      <c r="F49" s="9"/>
      <c r="G49" s="10" t="str">
        <f t="shared" si="0"/>
        <v>1.2.1.3</v>
      </c>
      <c r="H49" s="25"/>
      <c r="I49" s="14">
        <v>2025</v>
      </c>
      <c r="J49" s="22" t="s">
        <v>31</v>
      </c>
      <c r="K49" s="7"/>
      <c r="L49" s="12"/>
      <c r="M49" s="23"/>
      <c r="N49" s="12"/>
      <c r="O49" s="17">
        <f>O50</f>
        <v>380</v>
      </c>
      <c r="P49" s="12"/>
      <c r="Q49" s="15">
        <f>SUM(Q50:Q53)</f>
        <v>11817000.6</v>
      </c>
      <c r="R49" s="15">
        <f>SUM(R50:R53)</f>
        <v>14180400.719999999</v>
      </c>
      <c r="T49" s="21"/>
    </row>
    <row r="50" spans="2:20" ht="30" customHeight="1" x14ac:dyDescent="0.25">
      <c r="B50" s="9">
        <v>1</v>
      </c>
      <c r="C50" s="9">
        <v>2</v>
      </c>
      <c r="D50" s="9">
        <v>1</v>
      </c>
      <c r="E50" s="9">
        <v>3</v>
      </c>
      <c r="F50" s="9">
        <v>1</v>
      </c>
      <c r="G50" s="10" t="str">
        <f t="shared" si="0"/>
        <v>1.2.1.3.1</v>
      </c>
      <c r="H50" s="19" t="s">
        <v>65</v>
      </c>
      <c r="I50" s="14">
        <v>2025</v>
      </c>
      <c r="J50" s="20" t="s">
        <v>66</v>
      </c>
      <c r="K50" s="7">
        <f>INDEX([1]!ISUEE_COST[#Data],MATCH('Расчет стоимости ИСУЭЭ'!$H50,[1]!ISUEE_COST[OBJECT],0),COLUMN([1]!ISUEE_COST[Цена базовая в отношении года:]))</f>
        <v>2024</v>
      </c>
      <c r="L50" s="15">
        <f>INDEX([1]!ISUEE_COST[#Data],MATCH('Расчет стоимости ИСУЭЭ'!$H50,[1]!ISUEE_COST[OBJECT],0),COLUMN([1]!ISUEE_COST[Руб., без НДС]))</f>
        <v>15658.055</v>
      </c>
      <c r="M50" s="8">
        <v>1.042</v>
      </c>
      <c r="N50" s="15">
        <f t="shared" ref="N50:N53" si="7">IF($M50="Применение ИПЦ не предусмотрено",$L50,ROUND(L50*M50,2))</f>
        <v>16315.69</v>
      </c>
      <c r="O50" s="17">
        <f>SUMIFS([1]!ISUEE_COST[Количество (условное, если не применимо)],[1]!ISUEE_COST[OBJECT],'Расчет стоимости ИСУЭЭ'!$H50,[1]!ISUEE_COST[Период реализации],'Расчет стоимости ИСУЭЭ'!$I50)</f>
        <v>380</v>
      </c>
      <c r="P50" s="7" t="str">
        <f>INDEX([1]!ISUEE_COST[#Data],MATCH('Расчет стоимости ИСУЭЭ'!$H50,[1]!ISUEE_COST[OBJECT],0),COLUMN([1]!ISUEE_COST[Единица измерения]))</f>
        <v>шт.</v>
      </c>
      <c r="Q50" s="15">
        <f>SUMIFS([1]!ISUEE_COST[Сумма, руб. без НДС],[1]!ISUEE_COST[OBJECT],'Расчет стоимости ИСУЭЭ'!$H50,[1]!ISUEE_COST[Период реализации],'Расчет стоимости ИСУЭЭ'!$I50)</f>
        <v>6199962.2000000002</v>
      </c>
      <c r="R50" s="15">
        <f>SUMIFS([1]!ISUEE_COST[Сумма, руб. с НДС],[1]!ISUEE_COST[OBJECT],'Расчет стоимости ИСУЭЭ'!$H50,[1]!ISUEE_COST[Период реализации],'Расчет стоимости ИСУЭЭ'!$I50)</f>
        <v>7439954.6399999997</v>
      </c>
      <c r="T50" s="21"/>
    </row>
    <row r="51" spans="2:20" ht="30" customHeight="1" x14ac:dyDescent="0.25">
      <c r="B51" s="9">
        <v>1</v>
      </c>
      <c r="C51" s="9">
        <v>2</v>
      </c>
      <c r="D51" s="9">
        <v>1</v>
      </c>
      <c r="E51" s="9">
        <v>3</v>
      </c>
      <c r="F51" s="9">
        <v>2</v>
      </c>
      <c r="G51" s="10" t="str">
        <f t="shared" si="0"/>
        <v>1.2.1.3.2</v>
      </c>
      <c r="H51" s="19" t="s">
        <v>67</v>
      </c>
      <c r="I51" s="14">
        <v>2025</v>
      </c>
      <c r="J51" s="20" t="s">
        <v>68</v>
      </c>
      <c r="K51" s="7">
        <f>INDEX([1]!ISUEE_COST[#Data],MATCH('Расчет стоимости ИСУЭЭ'!$H51,[1]!ISUEE_COST[OBJECT],0),COLUMN([1]!ISUEE_COST[Цена базовая в отношении года:]))</f>
        <v>2024</v>
      </c>
      <c r="L51" s="15">
        <f>INDEX([1]!ISUEE_COST[#Data],MATCH('Расчет стоимости ИСУЭЭ'!$H51,[1]!ISUEE_COST[OBJECT],0),COLUMN([1]!ISUEE_COST[Руб., без НДС]))</f>
        <v>9900.83</v>
      </c>
      <c r="M51" s="8">
        <v>1.042</v>
      </c>
      <c r="N51" s="15">
        <f t="shared" si="7"/>
        <v>10316.66</v>
      </c>
      <c r="O51" s="17" t="s">
        <v>25</v>
      </c>
      <c r="P51" s="7" t="s">
        <v>25</v>
      </c>
      <c r="Q51" s="15">
        <f>SUMIFS([1]!ISUEE_COST[Сумма, руб. без НДС],[1]!ISUEE_COST[OBJECT],'Расчет стоимости ИСУЭЭ'!$H51,[1]!ISUEE_COST[Период реализации],'Расчет стоимости ИСУЭЭ'!$I51)</f>
        <v>3920330.8</v>
      </c>
      <c r="R51" s="15">
        <f>SUMIFS([1]!ISUEE_COST[Сумма, руб. с НДС],[1]!ISUEE_COST[OBJECT],'Расчет стоимости ИСУЭЭ'!$H51,[1]!ISUEE_COST[Период реализации],'Расчет стоимости ИСУЭЭ'!$I51)</f>
        <v>4704396.96</v>
      </c>
      <c r="T51" s="21"/>
    </row>
    <row r="52" spans="2:20" ht="30" customHeight="1" x14ac:dyDescent="0.25">
      <c r="B52" s="9">
        <v>1</v>
      </c>
      <c r="C52" s="9">
        <v>2</v>
      </c>
      <c r="D52" s="9">
        <v>1</v>
      </c>
      <c r="E52" s="9">
        <v>3</v>
      </c>
      <c r="F52" s="9">
        <v>3</v>
      </c>
      <c r="G52" s="10" t="str">
        <f t="shared" si="0"/>
        <v>1.2.1.3.3</v>
      </c>
      <c r="H52" s="19" t="s">
        <v>69</v>
      </c>
      <c r="I52" s="14">
        <v>2025</v>
      </c>
      <c r="J52" s="20" t="s">
        <v>70</v>
      </c>
      <c r="K52" s="7">
        <f>INDEX([1]!ISUEE_COST[#Data],MATCH('Расчет стоимости ИСУЭЭ'!$H52,[1]!ISUEE_COST[OBJECT],0),COLUMN([1]!ISUEE_COST[Цена базовая в отношении года:]))</f>
        <v>2024</v>
      </c>
      <c r="L52" s="15">
        <f>INDEX([1]!ISUEE_COST[#Data],MATCH('Расчет стоимости ИСУЭЭ'!$H52,[1]!ISUEE_COST[OBJECT],0),COLUMN([1]!ISUEE_COST[Руб., без НДС]))</f>
        <v>640.01571428571424</v>
      </c>
      <c r="M52" s="8">
        <v>1.042</v>
      </c>
      <c r="N52" s="15">
        <f t="shared" si="7"/>
        <v>666.9</v>
      </c>
      <c r="O52" s="17">
        <f>SUMIFS([1]!ISUEE_COST[Количество (условное, если не применимо)],[1]!ISUEE_COST[OBJECT],'Расчет стоимости ИСУЭЭ'!$H52,[1]!ISUEE_COST[Период реализации],'Расчет стоимости ИСУЭЭ'!$I52)</f>
        <v>1140</v>
      </c>
      <c r="P52" s="7" t="str">
        <f>INDEX([1]!ISUEE_COST[#Data],MATCH('Расчет стоимости ИСУЭЭ'!$H52,[1]!ISUEE_COST[OBJECT],0),COLUMN([1]!ISUEE_COST[Единица измерения]))</f>
        <v>шт.</v>
      </c>
      <c r="Q52" s="15">
        <f>SUMIFS([1]!ISUEE_COST[Сумма, руб. без НДС],[1]!ISUEE_COST[OBJECT],'Расчет стоимости ИСУЭЭ'!$H52,[1]!ISUEE_COST[Период реализации],'Расчет стоимости ИСУЭЭ'!$I52)</f>
        <v>760266</v>
      </c>
      <c r="R52" s="15">
        <f>SUMIFS([1]!ISUEE_COST[Сумма, руб. с НДС],[1]!ISUEE_COST[OBJECT],'Расчет стоимости ИСУЭЭ'!$H52,[1]!ISUEE_COST[Период реализации],'Расчет стоимости ИСУЭЭ'!$I52)</f>
        <v>912319.2</v>
      </c>
      <c r="T52" s="21"/>
    </row>
    <row r="53" spans="2:20" ht="30" customHeight="1" x14ac:dyDescent="0.25">
      <c r="B53" s="9">
        <v>1</v>
      </c>
      <c r="C53" s="9">
        <v>2</v>
      </c>
      <c r="D53" s="9">
        <v>1</v>
      </c>
      <c r="E53" s="9">
        <v>3</v>
      </c>
      <c r="F53" s="9">
        <v>4</v>
      </c>
      <c r="G53" s="10" t="str">
        <f t="shared" si="0"/>
        <v>1.2.1.3.4</v>
      </c>
      <c r="H53" s="19" t="s">
        <v>71</v>
      </c>
      <c r="I53" s="14">
        <v>2025</v>
      </c>
      <c r="J53" s="20" t="s">
        <v>72</v>
      </c>
      <c r="K53" s="7">
        <f>INDEX([1]!ISUEE_COST[#Data],MATCH('Расчет стоимости ИСУЭЭ'!$H53,[1]!ISUEE_COST[OBJECT],0),COLUMN([1]!ISUEE_COST[Цена базовая в отношении года:]))</f>
        <v>2024</v>
      </c>
      <c r="L53" s="15">
        <f>INDEX([1]!ISUEE_COST[#Data],MATCH('Расчет стоимости ИСУЭЭ'!$H53,[1]!ISUEE_COST[OBJECT],0),COLUMN([1]!ISUEE_COST[Руб., без НДС]))</f>
        <v>788.33</v>
      </c>
      <c r="M53" s="8">
        <v>1.042</v>
      </c>
      <c r="N53" s="15">
        <f t="shared" si="7"/>
        <v>821.44</v>
      </c>
      <c r="O53" s="17" t="s">
        <v>25</v>
      </c>
      <c r="P53" s="7" t="s">
        <v>25</v>
      </c>
      <c r="Q53" s="15">
        <f>SUMIFS([1]!ISUEE_COST[Сумма, руб. без НДС],[1]!ISUEE_COST[OBJECT],'Расчет стоимости ИСУЭЭ'!$H53,[1]!ISUEE_COST[Период реализации],'Расчет стоимости ИСУЭЭ'!$I53)</f>
        <v>936441.60000000009</v>
      </c>
      <c r="R53" s="15">
        <f>SUMIFS([1]!ISUEE_COST[Сумма, руб. с НДС],[1]!ISUEE_COST[OBJECT],'Расчет стоимости ИСУЭЭ'!$H53,[1]!ISUEE_COST[Период реализации],'Расчет стоимости ИСУЭЭ'!$I53)</f>
        <v>1123729.9200000002</v>
      </c>
      <c r="T53" s="21"/>
    </row>
    <row r="54" spans="2:20" ht="30" customHeight="1" x14ac:dyDescent="0.25">
      <c r="B54" s="9">
        <v>1</v>
      </c>
      <c r="C54" s="9">
        <v>2</v>
      </c>
      <c r="D54" s="9">
        <v>2</v>
      </c>
      <c r="E54" s="9">
        <v>1</v>
      </c>
      <c r="F54" s="9"/>
      <c r="G54" s="10" t="str">
        <f t="shared" si="0"/>
        <v>1.2.2.1</v>
      </c>
      <c r="H54" s="25"/>
      <c r="I54" s="14">
        <v>2025</v>
      </c>
      <c r="J54" s="22" t="s">
        <v>40</v>
      </c>
      <c r="K54" s="7"/>
      <c r="L54" s="12"/>
      <c r="M54" s="23"/>
      <c r="N54" s="12"/>
      <c r="O54" s="17">
        <f>SUM(O55:O56)</f>
        <v>35</v>
      </c>
      <c r="P54" s="12"/>
      <c r="Q54" s="15">
        <f>SUM(Q55:Q56)</f>
        <v>3257492.35</v>
      </c>
      <c r="R54" s="15">
        <f>SUM(R55:R56)</f>
        <v>3908990.8200000003</v>
      </c>
      <c r="T54" s="21"/>
    </row>
    <row r="55" spans="2:20" ht="30" customHeight="1" x14ac:dyDescent="0.25">
      <c r="B55" s="9">
        <v>1</v>
      </c>
      <c r="C55" s="9">
        <v>2</v>
      </c>
      <c r="D55" s="9">
        <v>2</v>
      </c>
      <c r="E55" s="9">
        <v>1</v>
      </c>
      <c r="F55" s="9">
        <v>1</v>
      </c>
      <c r="G55" s="10" t="str">
        <f t="shared" si="0"/>
        <v>1.2.2.1.1</v>
      </c>
      <c r="H55" s="19" t="s">
        <v>73</v>
      </c>
      <c r="I55" s="14">
        <v>2025</v>
      </c>
      <c r="J55" s="20" t="s">
        <v>74</v>
      </c>
      <c r="K55" s="7">
        <f>INDEX([1]!ISUEE_COST[#Data],MATCH('Расчет стоимости ИСУЭЭ'!$H55,[1]!ISUEE_COST[OBJECT],0),COLUMN([1]!ISUEE_COST[Цена базовая в отношении года:]))</f>
        <v>2024</v>
      </c>
      <c r="L55" s="15">
        <f>INDEX([1]!ISUEE_COST[#Data],MATCH('Расчет стоимости ИСУЭЭ'!$H55,[1]!ISUEE_COST[OBJECT],0),COLUMN([1]!ISUEE_COST[Руб., без НДС]))</f>
        <v>52053.11</v>
      </c>
      <c r="M55" s="8">
        <v>1.042</v>
      </c>
      <c r="N55" s="15">
        <f t="shared" ref="N55:N56" si="8">IF($M55="Применение ИПЦ не предусмотрено",$L55,ROUND(L55*M55,2))</f>
        <v>54239.34</v>
      </c>
      <c r="O55" s="17">
        <f>SUMIFS([1]!ISUEE_COST[Количество (условное, если не применимо)],[1]!ISUEE_COST[OBJECT],'Расчет стоимости ИСУЭЭ'!$H55,[1]!ISUEE_COST[Период реализации],'Расчет стоимости ИСУЭЭ'!$I55)</f>
        <v>35</v>
      </c>
      <c r="P55" s="7" t="str">
        <f>INDEX([1]!ISUEE_COST[#Data],MATCH('Расчет стоимости ИСУЭЭ'!$H55,[1]!ISUEE_COST[OBJECT],0),COLUMN([1]!ISUEE_COST[Единица измерения]))</f>
        <v>шт.</v>
      </c>
      <c r="Q55" s="15">
        <f>SUMIFS([1]!ISUEE_COST[Сумма, руб. без НДС],[1]!ISUEE_COST[OBJECT],'Расчет стоимости ИСУЭЭ'!$H55,[1]!ISUEE_COST[Период реализации],'Расчет стоимости ИСУЭЭ'!$I55)</f>
        <v>1898376.9</v>
      </c>
      <c r="R55" s="15">
        <f>SUMIFS([1]!ISUEE_COST[Сумма, руб. с НДС],[1]!ISUEE_COST[OBJECT],'Расчет стоимости ИСУЭЭ'!$H55,[1]!ISUEE_COST[Период реализации],'Расчет стоимости ИСУЭЭ'!$I55)</f>
        <v>2278052.2799999998</v>
      </c>
      <c r="T55" s="21"/>
    </row>
    <row r="56" spans="2:20" ht="30" customHeight="1" x14ac:dyDescent="0.25">
      <c r="B56" s="9">
        <v>1</v>
      </c>
      <c r="C56" s="9">
        <v>2</v>
      </c>
      <c r="D56" s="9">
        <v>2</v>
      </c>
      <c r="E56" s="9">
        <v>1</v>
      </c>
      <c r="F56" s="9">
        <v>2</v>
      </c>
      <c r="G56" s="10" t="str">
        <f t="shared" si="0"/>
        <v>1.2.2.1.2</v>
      </c>
      <c r="H56" s="19" t="s">
        <v>75</v>
      </c>
      <c r="I56" s="14">
        <v>2025</v>
      </c>
      <c r="J56" s="20" t="s">
        <v>76</v>
      </c>
      <c r="K56" s="7">
        <f>INDEX([1]!ISUEE_COST[#Data],MATCH('Расчет стоимости ИСУЭЭ'!$H56,[1]!ISUEE_COST[OBJECT],0),COLUMN([1]!ISUEE_COST[Цена базовая в отношении года:]))</f>
        <v>2024</v>
      </c>
      <c r="L56" s="15">
        <f>INDEX([1]!ISUEE_COST[#Data],MATCH('Расчет стоимости ИСУЭЭ'!$H56,[1]!ISUEE_COST[OBJECT],0),COLUMN([1]!ISUEE_COST[Руб., без НДС]))</f>
        <v>37266.67</v>
      </c>
      <c r="M56" s="8">
        <v>1.042</v>
      </c>
      <c r="N56" s="15">
        <f t="shared" si="8"/>
        <v>38831.870000000003</v>
      </c>
      <c r="O56" s="17" t="s">
        <v>25</v>
      </c>
      <c r="P56" s="7" t="s">
        <v>25</v>
      </c>
      <c r="Q56" s="15">
        <f>SUMIFS([1]!ISUEE_COST[Сумма, руб. без НДС],[1]!ISUEE_COST[OBJECT],'Расчет стоимости ИСУЭЭ'!$H56,[1]!ISUEE_COST[Период реализации],'Расчет стоимости ИСУЭЭ'!$I56)</f>
        <v>1359115.4500000002</v>
      </c>
      <c r="R56" s="15">
        <f>SUMIFS([1]!ISUEE_COST[Сумма, руб. с НДС],[1]!ISUEE_COST[OBJECT],'Расчет стоимости ИСУЭЭ'!$H56,[1]!ISUEE_COST[Период реализации],'Расчет стоимости ИСУЭЭ'!$I56)</f>
        <v>1630938.5400000003</v>
      </c>
      <c r="T56" s="21"/>
    </row>
    <row r="57" spans="2:20" ht="30" customHeight="1" x14ac:dyDescent="0.25">
      <c r="B57" s="9">
        <v>1</v>
      </c>
      <c r="C57" s="9">
        <v>2</v>
      </c>
      <c r="D57" s="9">
        <v>3</v>
      </c>
      <c r="E57" s="9">
        <v>1</v>
      </c>
      <c r="F57" s="9"/>
      <c r="G57" s="10" t="str">
        <f t="shared" si="0"/>
        <v>1.2.3.1</v>
      </c>
      <c r="H57" s="19"/>
      <c r="I57" s="14">
        <v>2025</v>
      </c>
      <c r="J57" s="22" t="s">
        <v>45</v>
      </c>
      <c r="K57" s="7"/>
      <c r="L57" s="12"/>
      <c r="M57" s="23"/>
      <c r="N57" s="12"/>
      <c r="O57" s="17" t="s">
        <v>25</v>
      </c>
      <c r="P57" s="12"/>
      <c r="Q57" s="15">
        <f>SUM(Q58:Q70)</f>
        <v>1769416</v>
      </c>
      <c r="R57" s="15">
        <f>SUM(R58:R70)</f>
        <v>1769416</v>
      </c>
      <c r="T57" s="21"/>
    </row>
    <row r="58" spans="2:20" ht="30" customHeight="1" x14ac:dyDescent="0.25">
      <c r="B58" s="9">
        <v>1</v>
      </c>
      <c r="C58" s="9">
        <v>2</v>
      </c>
      <c r="D58" s="9">
        <v>3</v>
      </c>
      <c r="E58" s="9">
        <v>1</v>
      </c>
      <c r="F58" s="9">
        <v>1</v>
      </c>
      <c r="G58" s="10" t="str">
        <f t="shared" si="0"/>
        <v>1.2.3.1.1</v>
      </c>
      <c r="H58" s="19" t="s">
        <v>77</v>
      </c>
      <c r="I58" s="14">
        <v>2025</v>
      </c>
      <c r="J58" s="20" t="s">
        <v>78</v>
      </c>
      <c r="K58" s="7">
        <f>INDEX([1]!ISUEE_COST[#Data],MATCH('Расчет стоимости ИСУЭЭ'!$H58,[1]!ISUEE_COST[OBJECT],0),COLUMN([1]!ISUEE_COST[Цена базовая в отношении года:]))</f>
        <v>2024</v>
      </c>
      <c r="L58" s="15">
        <f>INDEX([1]!ISUEE_COST[#Data],MATCH('Расчет стоимости ИСУЭЭ'!$H58,[1]!ISUEE_COST[OBJECT],0),COLUMN([1]!ISUEE_COST[Руб., без НДС]))</f>
        <v>180000</v>
      </c>
      <c r="M58" s="8">
        <v>1.042</v>
      </c>
      <c r="N58" s="15">
        <f t="shared" ref="N58:N60" si="9">IF($M58="Применение ИПЦ не предусмотрено",$L58,ROUND(L58*M58,2))</f>
        <v>187560</v>
      </c>
      <c r="O58" s="17">
        <f>SUMIFS([1]!ISUEE_COST[Количество (условное, если не применимо)],[1]!ISUEE_COST[OBJECT],'Расчет стоимости ИСУЭЭ'!$H58,[1]!ISUEE_COST[Период реализации],'Расчет стоимости ИСУЭЭ'!$I58)</f>
        <v>1</v>
      </c>
      <c r="P58" s="7" t="str">
        <f>INDEX([1]!ISUEE_COST[#Data],MATCH('Расчет стоимости ИСУЭЭ'!$H58,[1]!ISUEE_COST[OBJECT],0),COLUMN([1]!ISUEE_COST[Единица измерения]))</f>
        <v>компл.</v>
      </c>
      <c r="Q58" s="15">
        <f>SUMIFS([1]!ISUEE_COST[Сумма, руб. без НДС],[1]!ISUEE_COST[OBJECT],'Расчет стоимости ИСУЭЭ'!$H58,[1]!ISUEE_COST[Период реализации],'Расчет стоимости ИСУЭЭ'!$I58)</f>
        <v>187560</v>
      </c>
      <c r="R58" s="15">
        <f>SUMIFS([1]!ISUEE_COST[Сумма, руб. с НДС],[1]!ISUEE_COST[OBJECT],'Расчет стоимости ИСУЭЭ'!$H58,[1]!ISUEE_COST[Период реализации],'Расчет стоимости ИСУЭЭ'!$I58)</f>
        <v>187560</v>
      </c>
      <c r="T58" s="21"/>
    </row>
    <row r="59" spans="2:20" ht="30" customHeight="1" x14ac:dyDescent="0.25">
      <c r="B59" s="9">
        <v>1</v>
      </c>
      <c r="C59" s="9">
        <v>2</v>
      </c>
      <c r="D59" s="9">
        <v>3</v>
      </c>
      <c r="E59" s="9">
        <v>1</v>
      </c>
      <c r="F59" s="9">
        <v>2</v>
      </c>
      <c r="G59" s="10" t="str">
        <f t="shared" si="0"/>
        <v>1.2.3.1.2</v>
      </c>
      <c r="H59" s="19" t="s">
        <v>79</v>
      </c>
      <c r="I59" s="14">
        <v>2025</v>
      </c>
      <c r="J59" s="20" t="s">
        <v>80</v>
      </c>
      <c r="K59" s="7">
        <f>INDEX([1]!ISUEE_COST[#Data],MATCH('Расчет стоимости ИСУЭЭ'!$H59,[1]!ISUEE_COST[OBJECT],0),COLUMN([1]!ISUEE_COST[Цена базовая в отношении года:]))</f>
        <v>2024</v>
      </c>
      <c r="L59" s="15">
        <f>INDEX([1]!ISUEE_COST[#Data],MATCH('Расчет стоимости ИСУЭЭ'!$H59,[1]!ISUEE_COST[OBJECT],0),COLUMN([1]!ISUEE_COST[Руб., без НДС]))</f>
        <v>24</v>
      </c>
      <c r="M59" s="8">
        <v>1.042</v>
      </c>
      <c r="N59" s="15">
        <f t="shared" si="9"/>
        <v>25.01</v>
      </c>
      <c r="O59" s="17">
        <f>SUMIFS([1]!ISUEE_COST[Количество (условное, если не применимо)],[1]!ISUEE_COST[OBJECT],'Расчет стоимости ИСУЭЭ'!$H59,[1]!ISUEE_COST[Период реализации],'Расчет стоимости ИСУЭЭ'!$I59)</f>
        <v>50000</v>
      </c>
      <c r="P59" s="7" t="str">
        <f>INDEX([1]!ISUEE_COST[#Data],MATCH('Расчет стоимости ИСУЭЭ'!$H59,[1]!ISUEE_COST[OBJECT],0),COLUMN([1]!ISUEE_COST[Единица измерения]))</f>
        <v>шт.</v>
      </c>
      <c r="Q59" s="15">
        <f>SUMIFS([1]!ISUEE_COST[Сумма, руб. без НДС],[1]!ISUEE_COST[OBJECT],'Расчет стоимости ИСУЭЭ'!$H59,[1]!ISUEE_COST[Период реализации],'Расчет стоимости ИСУЭЭ'!$I59)</f>
        <v>1250500</v>
      </c>
      <c r="R59" s="15">
        <f>SUMIFS([1]!ISUEE_COST[Сумма, руб. с НДС],[1]!ISUEE_COST[OBJECT],'Расчет стоимости ИСУЭЭ'!$H59,[1]!ISUEE_COST[Период реализации],'Расчет стоимости ИСУЭЭ'!$I59)</f>
        <v>1250500</v>
      </c>
      <c r="T59" s="21"/>
    </row>
    <row r="60" spans="2:20" ht="30" customHeight="1" x14ac:dyDescent="0.25">
      <c r="B60" s="9">
        <v>1</v>
      </c>
      <c r="C60" s="9">
        <v>2</v>
      </c>
      <c r="D60" s="9">
        <v>3</v>
      </c>
      <c r="E60" s="9">
        <v>1</v>
      </c>
      <c r="F60" s="9">
        <v>3</v>
      </c>
      <c r="G60" s="10" t="str">
        <f t="shared" si="0"/>
        <v>1.2.3.1.3</v>
      </c>
      <c r="H60" s="19" t="s">
        <v>81</v>
      </c>
      <c r="I60" s="14">
        <v>2025</v>
      </c>
      <c r="J60" s="20" t="s">
        <v>82</v>
      </c>
      <c r="K60" s="7">
        <f>INDEX([1]!ISUEE_COST[#Data],MATCH('Расчет стоимости ИСУЭЭ'!$H60,[1]!ISUEE_COST[OBJECT],0),COLUMN([1]!ISUEE_COST[Цена базовая в отношении года:]))</f>
        <v>2024</v>
      </c>
      <c r="L60" s="15">
        <f>INDEX([1]!ISUEE_COST[#Data],MATCH('Расчет стоимости ИСУЭЭ'!$H60,[1]!ISUEE_COST[OBJECT],0),COLUMN([1]!ISUEE_COST[Руб., без НДС]))</f>
        <v>317999.99999488</v>
      </c>
      <c r="M60" s="8">
        <v>1.042</v>
      </c>
      <c r="N60" s="15">
        <f t="shared" si="9"/>
        <v>331356</v>
      </c>
      <c r="O60" s="17">
        <f>SUMIFS([1]!ISUEE_COST[Количество (условное, если не применимо)],[1]!ISUEE_COST[OBJECT],'Расчет стоимости ИСУЭЭ'!$H60,[1]!ISUEE_COST[Период реализации],'Расчет стоимости ИСУЭЭ'!$I60)</f>
        <v>1</v>
      </c>
      <c r="P60" s="7" t="str">
        <f>INDEX([1]!ISUEE_COST[#Data],MATCH('Расчет стоимости ИСУЭЭ'!$H60,[1]!ISUEE_COST[OBJECT],0),COLUMN([1]!ISUEE_COST[Единица измерения]))</f>
        <v>компл.</v>
      </c>
      <c r="Q60" s="15">
        <f>SUMIFS([1]!ISUEE_COST[Сумма, руб. без НДС],[1]!ISUEE_COST[OBJECT],'Расчет стоимости ИСУЭЭ'!$H60,[1]!ISUEE_COST[Период реализации],'Расчет стоимости ИСУЭЭ'!$I60)</f>
        <v>331356</v>
      </c>
      <c r="R60" s="15">
        <f>SUMIFS([1]!ISUEE_COST[Сумма, руб. с НДС],[1]!ISUEE_COST[OBJECT],'Расчет стоимости ИСУЭЭ'!$H60,[1]!ISUEE_COST[Период реализации],'Расчет стоимости ИСУЭЭ'!$I60)</f>
        <v>331356</v>
      </c>
      <c r="T60" s="21"/>
    </row>
    <row r="61" spans="2:20" ht="30" hidden="1" customHeight="1" x14ac:dyDescent="0.25">
      <c r="B61" s="9"/>
      <c r="C61" s="9"/>
      <c r="D61" s="9"/>
      <c r="E61" s="9"/>
      <c r="F61" s="9"/>
      <c r="G61" s="10" t="str">
        <f t="shared" si="0"/>
        <v/>
      </c>
      <c r="H61" s="19"/>
      <c r="I61" s="14"/>
      <c r="J61" s="22"/>
      <c r="K61" s="7"/>
      <c r="L61" s="15"/>
      <c r="M61" s="8"/>
      <c r="N61" s="15"/>
      <c r="O61" s="17"/>
      <c r="P61" s="7"/>
      <c r="Q61" s="15"/>
      <c r="R61" s="15"/>
      <c r="T61" s="21"/>
    </row>
    <row r="62" spans="2:20" ht="30" hidden="1" customHeight="1" x14ac:dyDescent="0.25">
      <c r="B62" s="9"/>
      <c r="C62" s="9"/>
      <c r="D62" s="9"/>
      <c r="E62" s="9"/>
      <c r="F62" s="9"/>
      <c r="G62" s="10" t="str">
        <f t="shared" si="0"/>
        <v/>
      </c>
      <c r="H62" s="19"/>
      <c r="I62" s="14"/>
      <c r="J62" s="22"/>
      <c r="K62" s="7"/>
      <c r="L62" s="15"/>
      <c r="M62" s="8"/>
      <c r="N62" s="15"/>
      <c r="O62" s="17"/>
      <c r="P62" s="7"/>
      <c r="Q62" s="15"/>
      <c r="R62" s="15"/>
      <c r="T62" s="21"/>
    </row>
    <row r="63" spans="2:20" ht="30" hidden="1" customHeight="1" x14ac:dyDescent="0.25">
      <c r="B63" s="9"/>
      <c r="C63" s="9"/>
      <c r="D63" s="9"/>
      <c r="E63" s="9"/>
      <c r="F63" s="9"/>
      <c r="G63" s="10" t="str">
        <f t="shared" si="0"/>
        <v/>
      </c>
      <c r="H63" s="19"/>
      <c r="I63" s="14"/>
      <c r="J63" s="22"/>
      <c r="K63" s="7"/>
      <c r="L63" s="15"/>
      <c r="M63" s="8"/>
      <c r="N63" s="15"/>
      <c r="O63" s="17"/>
      <c r="P63" s="7"/>
      <c r="Q63" s="15"/>
      <c r="R63" s="15"/>
      <c r="T63" s="21"/>
    </row>
    <row r="64" spans="2:20" ht="30" hidden="1" customHeight="1" x14ac:dyDescent="0.25">
      <c r="B64" s="9"/>
      <c r="C64" s="9"/>
      <c r="D64" s="9"/>
      <c r="E64" s="9"/>
      <c r="F64" s="9"/>
      <c r="G64" s="10" t="str">
        <f t="shared" si="0"/>
        <v/>
      </c>
      <c r="H64" s="19"/>
      <c r="I64" s="14"/>
      <c r="J64" s="22"/>
      <c r="K64" s="7"/>
      <c r="L64" s="15"/>
      <c r="M64" s="8"/>
      <c r="N64" s="15"/>
      <c r="O64" s="17"/>
      <c r="P64" s="7"/>
      <c r="Q64" s="15"/>
      <c r="R64" s="15"/>
      <c r="T64" s="21"/>
    </row>
    <row r="65" spans="2:22" ht="30" hidden="1" customHeight="1" x14ac:dyDescent="0.25">
      <c r="B65" s="9"/>
      <c r="C65" s="9"/>
      <c r="D65" s="9"/>
      <c r="E65" s="9"/>
      <c r="F65" s="9"/>
      <c r="G65" s="10" t="str">
        <f t="shared" si="0"/>
        <v/>
      </c>
      <c r="H65" s="19"/>
      <c r="I65" s="14"/>
      <c r="J65" s="22"/>
      <c r="K65" s="7"/>
      <c r="L65" s="15"/>
      <c r="M65" s="8"/>
      <c r="N65" s="15"/>
      <c r="O65" s="17"/>
      <c r="P65" s="7"/>
      <c r="Q65" s="15"/>
      <c r="R65" s="15"/>
      <c r="T65" s="21"/>
    </row>
    <row r="66" spans="2:22" ht="30" hidden="1" customHeight="1" x14ac:dyDescent="0.25">
      <c r="B66" s="9"/>
      <c r="C66" s="9"/>
      <c r="D66" s="9"/>
      <c r="E66" s="9"/>
      <c r="F66" s="9"/>
      <c r="G66" s="10" t="str">
        <f t="shared" si="0"/>
        <v/>
      </c>
      <c r="H66" s="19"/>
      <c r="I66" s="14"/>
      <c r="J66" s="22"/>
      <c r="K66" s="7"/>
      <c r="L66" s="15"/>
      <c r="M66" s="8"/>
      <c r="N66" s="15"/>
      <c r="O66" s="17"/>
      <c r="P66" s="7"/>
      <c r="Q66" s="15"/>
      <c r="R66" s="15"/>
      <c r="T66" s="21"/>
    </row>
    <row r="67" spans="2:22" ht="30" hidden="1" customHeight="1" x14ac:dyDescent="0.25">
      <c r="B67" s="9"/>
      <c r="C67" s="9"/>
      <c r="D67" s="9"/>
      <c r="E67" s="9"/>
      <c r="F67" s="9"/>
      <c r="G67" s="10" t="str">
        <f t="shared" si="0"/>
        <v/>
      </c>
      <c r="H67" s="19"/>
      <c r="I67" s="14"/>
      <c r="J67" s="22"/>
      <c r="K67" s="7"/>
      <c r="L67" s="15"/>
      <c r="M67" s="8"/>
      <c r="N67" s="15"/>
      <c r="O67" s="17"/>
      <c r="P67" s="7"/>
      <c r="Q67" s="15"/>
      <c r="R67" s="15"/>
      <c r="T67" s="21"/>
    </row>
    <row r="68" spans="2:22" ht="30" hidden="1" customHeight="1" x14ac:dyDescent="0.25">
      <c r="B68" s="9"/>
      <c r="C68" s="9"/>
      <c r="D68" s="9"/>
      <c r="E68" s="9"/>
      <c r="F68" s="9"/>
      <c r="G68" s="10" t="str">
        <f t="shared" si="0"/>
        <v/>
      </c>
      <c r="H68" s="19"/>
      <c r="I68" s="14"/>
      <c r="J68" s="22"/>
      <c r="K68" s="7"/>
      <c r="L68" s="15"/>
      <c r="M68" s="8"/>
      <c r="N68" s="15"/>
      <c r="O68" s="17"/>
      <c r="P68" s="7"/>
      <c r="Q68" s="15"/>
      <c r="R68" s="15"/>
      <c r="T68" s="21"/>
    </row>
    <row r="69" spans="2:22" ht="30" hidden="1" customHeight="1" x14ac:dyDescent="0.25">
      <c r="B69" s="9"/>
      <c r="C69" s="9"/>
      <c r="D69" s="9"/>
      <c r="E69" s="9"/>
      <c r="F69" s="9"/>
      <c r="G69" s="10" t="str">
        <f t="shared" si="0"/>
        <v/>
      </c>
      <c r="H69" s="19"/>
      <c r="I69" s="14"/>
      <c r="J69" s="22"/>
      <c r="K69" s="7"/>
      <c r="L69" s="15"/>
      <c r="M69" s="8"/>
      <c r="N69" s="15"/>
      <c r="O69" s="17"/>
      <c r="P69" s="7"/>
      <c r="Q69" s="15"/>
      <c r="R69" s="15"/>
      <c r="T69" s="21"/>
    </row>
    <row r="70" spans="2:22" ht="30" hidden="1" customHeight="1" x14ac:dyDescent="0.25">
      <c r="B70" s="9"/>
      <c r="C70" s="9"/>
      <c r="D70" s="9"/>
      <c r="E70" s="9"/>
      <c r="F70" s="9"/>
      <c r="G70" s="10" t="str">
        <f t="shared" si="0"/>
        <v/>
      </c>
      <c r="H70" s="19"/>
      <c r="I70" s="14"/>
      <c r="J70" s="22"/>
      <c r="K70" s="7"/>
      <c r="L70" s="15"/>
      <c r="M70" s="8"/>
      <c r="N70" s="15"/>
      <c r="O70" s="17"/>
      <c r="P70" s="7"/>
      <c r="Q70" s="15"/>
      <c r="R70" s="15"/>
      <c r="T70" s="21"/>
    </row>
    <row r="71" spans="2:22" ht="30" customHeight="1" x14ac:dyDescent="0.25">
      <c r="B71" s="9">
        <v>1</v>
      </c>
      <c r="C71" s="9">
        <v>3</v>
      </c>
      <c r="D71" s="9"/>
      <c r="E71" s="9"/>
      <c r="F71" s="9"/>
      <c r="G71" s="10" t="str">
        <f t="shared" si="0"/>
        <v>1.3</v>
      </c>
      <c r="H71" s="9"/>
      <c r="I71" s="14">
        <v>2026</v>
      </c>
      <c r="J71" s="10" t="s">
        <v>83</v>
      </c>
      <c r="K71" s="7"/>
      <c r="L71" s="12"/>
      <c r="M71" s="23"/>
      <c r="N71" s="12"/>
      <c r="O71" s="7"/>
      <c r="P71" s="12"/>
      <c r="Q71" s="15">
        <f>Q72+Q84+Q87</f>
        <v>218805653.65000001</v>
      </c>
      <c r="R71" s="15">
        <f>R72+R84+R87</f>
        <v>262198617.97999996</v>
      </c>
      <c r="T71" s="21"/>
    </row>
    <row r="72" spans="2:22" ht="30" customHeight="1" x14ac:dyDescent="0.25">
      <c r="B72" s="9">
        <v>1</v>
      </c>
      <c r="C72" s="9">
        <v>3</v>
      </c>
      <c r="D72" s="9">
        <v>1</v>
      </c>
      <c r="E72" s="9"/>
      <c r="F72" s="9"/>
      <c r="G72" s="10" t="str">
        <f t="shared" si="0"/>
        <v>1.3.1</v>
      </c>
      <c r="H72" s="25"/>
      <c r="I72" s="14">
        <v>2026</v>
      </c>
      <c r="J72" s="16" t="s">
        <v>19</v>
      </c>
      <c r="K72" s="7"/>
      <c r="L72" s="12"/>
      <c r="M72" s="23"/>
      <c r="N72" s="12"/>
      <c r="O72" s="17">
        <f>O73+O76+O79</f>
        <v>15714</v>
      </c>
      <c r="P72" s="12"/>
      <c r="Q72" s="15">
        <f>Q73+Q76+Q79</f>
        <v>213576029.25</v>
      </c>
      <c r="R72" s="15">
        <f>R73+R76+R79</f>
        <v>256291235.09999996</v>
      </c>
      <c r="T72" s="21"/>
    </row>
    <row r="73" spans="2:22" ht="30" customHeight="1" x14ac:dyDescent="0.25">
      <c r="B73" s="9">
        <v>1</v>
      </c>
      <c r="C73" s="9">
        <v>3</v>
      </c>
      <c r="D73" s="9">
        <v>1</v>
      </c>
      <c r="E73" s="9">
        <v>1</v>
      </c>
      <c r="F73" s="9"/>
      <c r="G73" s="10" t="str">
        <f t="shared" si="0"/>
        <v>1.3.1.1</v>
      </c>
      <c r="H73" s="25"/>
      <c r="I73" s="14">
        <v>2026</v>
      </c>
      <c r="J73" s="18" t="s">
        <v>20</v>
      </c>
      <c r="K73" s="7"/>
      <c r="L73" s="12"/>
      <c r="M73" s="23"/>
      <c r="N73" s="12"/>
      <c r="O73" s="17">
        <f>SUM(O74:O75)</f>
        <v>15045</v>
      </c>
      <c r="P73" s="12"/>
      <c r="Q73" s="15">
        <f>SUM(Q74:Q75)</f>
        <v>193653071.54999998</v>
      </c>
      <c r="R73" s="15">
        <f>SUM(R74:R75)</f>
        <v>232383685.85999995</v>
      </c>
      <c r="T73" s="21"/>
    </row>
    <row r="74" spans="2:22" ht="30" customHeight="1" x14ac:dyDescent="0.25">
      <c r="B74" s="9">
        <v>1</v>
      </c>
      <c r="C74" s="9">
        <v>3</v>
      </c>
      <c r="D74" s="9">
        <v>1</v>
      </c>
      <c r="E74" s="9">
        <v>1</v>
      </c>
      <c r="F74" s="9">
        <v>1</v>
      </c>
      <c r="G74" s="10" t="str">
        <f t="shared" ref="G74:G137" si="10">IF(SUM(B74:F74)=0,"",_xlfn.TEXTJOIN(".",TRUE,B74:F74))</f>
        <v>1.3.1.1.1</v>
      </c>
      <c r="H74" s="19" t="s">
        <v>57</v>
      </c>
      <c r="I74" s="14">
        <v>2026</v>
      </c>
      <c r="J74" s="20" t="s">
        <v>58</v>
      </c>
      <c r="K74" s="7">
        <f>INDEX([1]!ISUEE_COST[#Data],MATCH('Расчет стоимости ИСУЭЭ'!$H74,[1]!ISUEE_COST[OBJECT],0),COLUMN([1]!ISUEE_COST[Цена базовая в отношении года:]))</f>
        <v>2024</v>
      </c>
      <c r="L74" s="15">
        <f>INDEX([1]!ISUEE_COST[#Data],MATCH('Расчет стоимости ИСУЭЭ'!$H74,[1]!ISUEE_COST[OBJECT],0),COLUMN([1]!ISUEE_COST[Руб., без НДС]))</f>
        <v>7620.83</v>
      </c>
      <c r="M74" s="26">
        <v>1.0840000000000001</v>
      </c>
      <c r="N74" s="15">
        <f t="shared" ref="N74:N75" si="11">IF($M74="Применение ИПЦ не предусмотрено",$L74,ROUND(L74*M74,2))</f>
        <v>8260.98</v>
      </c>
      <c r="O74" s="17">
        <f>SUMIFS([1]!ISUEE_COST[Количество (условное, если не применимо)],[1]!ISUEE_COST[OBJECT],'Расчет стоимости ИСУЭЭ'!$H74,[1]!ISUEE_COST[Период реализации],'Расчет стоимости ИСУЭЭ'!$I74)</f>
        <v>15045</v>
      </c>
      <c r="P74" s="7" t="str">
        <f>INDEX([1]!ISUEE_COST[#Data],MATCH('Расчет стоимости ИСУЭЭ'!$H74,[1]!ISUEE_COST[OBJECT],0),COLUMN([1]!ISUEE_COST[Единица измерения]))</f>
        <v>шт.</v>
      </c>
      <c r="Q74" s="15">
        <f>SUMIFS([1]!ISUEE_COST[Сумма, руб. без НДС],[1]!ISUEE_COST[OBJECT],'Расчет стоимости ИСУЭЭ'!$H74,[1]!ISUEE_COST[Период реализации],'Расчет стоимости ИСУЭЭ'!$I74)</f>
        <v>124286444.09999999</v>
      </c>
      <c r="R74" s="15">
        <f>SUMIFS([1]!ISUEE_COST[Сумма, руб. с НДС],[1]!ISUEE_COST[OBJECT],'Расчет стоимости ИСУЭЭ'!$H74,[1]!ISUEE_COST[Период реализации],'Расчет стоимости ИСУЭЭ'!$I74)</f>
        <v>149143732.91999999</v>
      </c>
      <c r="T74" s="21"/>
      <c r="U74" s="21"/>
      <c r="V74" s="21"/>
    </row>
    <row r="75" spans="2:22" ht="30" customHeight="1" x14ac:dyDescent="0.25">
      <c r="B75" s="9">
        <v>1</v>
      </c>
      <c r="C75" s="9">
        <v>3</v>
      </c>
      <c r="D75" s="9">
        <v>1</v>
      </c>
      <c r="E75" s="9">
        <v>1</v>
      </c>
      <c r="F75" s="9">
        <v>2</v>
      </c>
      <c r="G75" s="10" t="str">
        <f t="shared" si="10"/>
        <v>1.3.1.1.2</v>
      </c>
      <c r="H75" s="19" t="s">
        <v>59</v>
      </c>
      <c r="I75" s="14">
        <v>2026</v>
      </c>
      <c r="J75" s="20" t="s">
        <v>60</v>
      </c>
      <c r="K75" s="7">
        <f>INDEX([1]!ISUEE_COST[#Data],MATCH('Расчет стоимости ИСУЭЭ'!$H75,[1]!ISUEE_COST[OBJECT],0),COLUMN([1]!ISUEE_COST[Цена базовая в отношении года:]))</f>
        <v>2024</v>
      </c>
      <c r="L75" s="15">
        <f>INDEX([1]!ISUEE_COST[#Data],MATCH('Расчет стоимости ИСУЭЭ'!$H75,[1]!ISUEE_COST[OBJECT],0),COLUMN([1]!ISUEE_COST[Руб., без НДС]))</f>
        <v>4253.33</v>
      </c>
      <c r="M75" s="26">
        <v>1.0840000000000001</v>
      </c>
      <c r="N75" s="15">
        <f t="shared" si="11"/>
        <v>4610.6099999999997</v>
      </c>
      <c r="O75" s="17" t="s">
        <v>25</v>
      </c>
      <c r="P75" s="7" t="s">
        <v>25</v>
      </c>
      <c r="Q75" s="15">
        <f>SUMIFS([1]!ISUEE_COST[Сумма, руб. без НДС],[1]!ISUEE_COST[OBJECT],'Расчет стоимости ИСУЭЭ'!$H75,[1]!ISUEE_COST[Период реализации],'Расчет стоимости ИСУЭЭ'!$I75)</f>
        <v>69366627.449999988</v>
      </c>
      <c r="R75" s="15">
        <f>SUMIFS([1]!ISUEE_COST[Сумма, руб. с НДС],[1]!ISUEE_COST[OBJECT],'Расчет стоимости ИСУЭЭ'!$H75,[1]!ISUEE_COST[Период реализации],'Расчет стоимости ИСУЭЭ'!$I75)</f>
        <v>83239952.939999983</v>
      </c>
      <c r="T75" s="21"/>
      <c r="U75" s="21"/>
    </row>
    <row r="76" spans="2:22" ht="30" customHeight="1" x14ac:dyDescent="0.25">
      <c r="B76" s="9">
        <v>1</v>
      </c>
      <c r="C76" s="9">
        <v>3</v>
      </c>
      <c r="D76" s="9">
        <v>1</v>
      </c>
      <c r="E76" s="9">
        <v>2</v>
      </c>
      <c r="F76" s="9"/>
      <c r="G76" s="10" t="str">
        <f t="shared" si="10"/>
        <v>1.3.1.2</v>
      </c>
      <c r="H76" s="25"/>
      <c r="I76" s="14">
        <v>2026</v>
      </c>
      <c r="J76" s="22" t="s">
        <v>26</v>
      </c>
      <c r="K76" s="7"/>
      <c r="L76" s="12"/>
      <c r="M76" s="23"/>
      <c r="N76" s="12"/>
      <c r="O76" s="17">
        <f>SUM(O77:O78)</f>
        <v>286</v>
      </c>
      <c r="P76" s="12"/>
      <c r="Q76" s="15">
        <f>SUM(Q77:Q78)</f>
        <v>7532593.6400000006</v>
      </c>
      <c r="R76" s="15">
        <f>SUM(R77:R78)</f>
        <v>9039112.3680000007</v>
      </c>
      <c r="T76" s="21"/>
    </row>
    <row r="77" spans="2:22" ht="30" customHeight="1" x14ac:dyDescent="0.25">
      <c r="B77" s="9">
        <v>1</v>
      </c>
      <c r="C77" s="9">
        <v>3</v>
      </c>
      <c r="D77" s="9">
        <v>1</v>
      </c>
      <c r="E77" s="9">
        <v>2</v>
      </c>
      <c r="F77" s="9">
        <v>1</v>
      </c>
      <c r="G77" s="10" t="str">
        <f t="shared" si="10"/>
        <v>1.3.1.2.1</v>
      </c>
      <c r="H77" s="19" t="s">
        <v>61</v>
      </c>
      <c r="I77" s="14">
        <v>2026</v>
      </c>
      <c r="J77" s="20" t="s">
        <v>62</v>
      </c>
      <c r="K77" s="7">
        <f>INDEX([1]!ISUEE_COST[#Data],MATCH('Расчет стоимости ИСУЭЭ'!$H77,[1]!ISUEE_COST[OBJECT],0),COLUMN([1]!ISUEE_COST[Цена базовая в отношении года:]))</f>
        <v>2024</v>
      </c>
      <c r="L77" s="15">
        <f>INDEX([1]!ISUEE_COST[#Data],MATCH('Расчет стоимости ИСУЭЭ'!$H77,[1]!ISUEE_COST[OBJECT],0),COLUMN([1]!ISUEE_COST[Руб., без НДС]))</f>
        <v>16133.470000000001</v>
      </c>
      <c r="M77" s="26">
        <v>1.0840000000000001</v>
      </c>
      <c r="N77" s="15">
        <f t="shared" ref="N77:N78" si="12">IF($M77="Применение ИПЦ не предусмотрено",$L77,ROUND(L77*M77,2))</f>
        <v>17488.68</v>
      </c>
      <c r="O77" s="17">
        <f>SUMIFS([1]!ISUEE_COST[Количество (условное, если не применимо)],[1]!ISUEE_COST[OBJECT],'Расчет стоимости ИСУЭЭ'!$H77,[1]!ISUEE_COST[Период реализации],'Расчет стоимости ИСУЭЭ'!$I77)</f>
        <v>286</v>
      </c>
      <c r="P77" s="7" t="str">
        <f>INDEX([1]!ISUEE_COST[#Data],MATCH('Расчет стоимости ИСУЭЭ'!$H77,[1]!ISUEE_COST[OBJECT],0),COLUMN([1]!ISUEE_COST[Единица измерения]))</f>
        <v>шт.</v>
      </c>
      <c r="Q77" s="15">
        <f>SUMIFS([1]!ISUEE_COST[Сумма, руб. без НДС],[1]!ISUEE_COST[OBJECT],'Расчет стоимости ИСУЭЭ'!$H77,[1]!ISUEE_COST[Период реализации],'Расчет стоимости ИСУЭЭ'!$I77)</f>
        <v>5001762.4800000004</v>
      </c>
      <c r="R77" s="15">
        <f>SUMIFS([1]!ISUEE_COST[Сумма, руб. с НДС],[1]!ISUEE_COST[OBJECT],'Расчет стоимости ИСУЭЭ'!$H77,[1]!ISUEE_COST[Период реализации],'Расчет стоимости ИСУЭЭ'!$I77)</f>
        <v>6002114.9760000007</v>
      </c>
      <c r="T77" s="21"/>
    </row>
    <row r="78" spans="2:22" ht="30" customHeight="1" x14ac:dyDescent="0.25">
      <c r="B78" s="9">
        <v>1</v>
      </c>
      <c r="C78" s="9">
        <v>3</v>
      </c>
      <c r="D78" s="9">
        <v>1</v>
      </c>
      <c r="E78" s="9">
        <v>2</v>
      </c>
      <c r="F78" s="9">
        <v>2</v>
      </c>
      <c r="G78" s="10" t="str">
        <f t="shared" si="10"/>
        <v>1.3.1.2.2</v>
      </c>
      <c r="H78" s="19" t="s">
        <v>63</v>
      </c>
      <c r="I78" s="14">
        <v>2026</v>
      </c>
      <c r="J78" s="20" t="s">
        <v>64</v>
      </c>
      <c r="K78" s="7">
        <f>INDEX([1]!ISUEE_COST[#Data],MATCH('Расчет стоимости ИСУЭЭ'!$H78,[1]!ISUEE_COST[OBJECT],0),COLUMN([1]!ISUEE_COST[Цена базовая в отношении года:]))</f>
        <v>2024</v>
      </c>
      <c r="L78" s="15">
        <f>INDEX([1]!ISUEE_COST[#Data],MATCH('Расчет стоимости ИСУЭЭ'!$H78,[1]!ISUEE_COST[OBJECT],0),COLUMN([1]!ISUEE_COST[Руб., без НДС]))</f>
        <v>8163.335</v>
      </c>
      <c r="M78" s="26">
        <v>1.0840000000000001</v>
      </c>
      <c r="N78" s="15">
        <f t="shared" si="12"/>
        <v>8849.06</v>
      </c>
      <c r="O78" s="17" t="s">
        <v>25</v>
      </c>
      <c r="P78" s="7" t="s">
        <v>25</v>
      </c>
      <c r="Q78" s="15">
        <f>SUMIFS([1]!ISUEE_COST[Сумма, руб. без НДС],[1]!ISUEE_COST[OBJECT],'Расчет стоимости ИСУЭЭ'!$H78,[1]!ISUEE_COST[Период реализации],'Расчет стоимости ИСУЭЭ'!$I78)</f>
        <v>2530831.1599999997</v>
      </c>
      <c r="R78" s="15">
        <f>SUMIFS([1]!ISUEE_COST[Сумма, руб. с НДС],[1]!ISUEE_COST[OBJECT],'Расчет стоимости ИСУЭЭ'!$H78,[1]!ISUEE_COST[Период реализации],'Расчет стоимости ИСУЭЭ'!$I78)</f>
        <v>3036997.3919999995</v>
      </c>
      <c r="T78" s="21"/>
    </row>
    <row r="79" spans="2:22" ht="30" customHeight="1" x14ac:dyDescent="0.25">
      <c r="B79" s="9">
        <v>1</v>
      </c>
      <c r="C79" s="9">
        <v>3</v>
      </c>
      <c r="D79" s="9">
        <v>1</v>
      </c>
      <c r="E79" s="9">
        <v>3</v>
      </c>
      <c r="F79" s="9"/>
      <c r="G79" s="10" t="str">
        <f t="shared" si="10"/>
        <v>1.3.1.3</v>
      </c>
      <c r="H79" s="25"/>
      <c r="I79" s="14">
        <v>2026</v>
      </c>
      <c r="J79" s="22" t="s">
        <v>31</v>
      </c>
      <c r="K79" s="7"/>
      <c r="L79" s="12"/>
      <c r="M79" s="23"/>
      <c r="N79" s="12"/>
      <c r="O79" s="17">
        <f>O80</f>
        <v>383</v>
      </c>
      <c r="P79" s="12"/>
      <c r="Q79" s="15">
        <f>SUM(Q80:Q83)</f>
        <v>12390364.060000001</v>
      </c>
      <c r="R79" s="15">
        <f>SUM(R80:R83)</f>
        <v>14868436.872</v>
      </c>
      <c r="T79" s="21"/>
    </row>
    <row r="80" spans="2:22" ht="30" customHeight="1" x14ac:dyDescent="0.25">
      <c r="B80" s="9">
        <v>1</v>
      </c>
      <c r="C80" s="9">
        <v>3</v>
      </c>
      <c r="D80" s="9">
        <v>1</v>
      </c>
      <c r="E80" s="9">
        <v>3</v>
      </c>
      <c r="F80" s="9">
        <v>1</v>
      </c>
      <c r="G80" s="10" t="str">
        <f t="shared" si="10"/>
        <v>1.3.1.3.1</v>
      </c>
      <c r="H80" s="19" t="s">
        <v>65</v>
      </c>
      <c r="I80" s="14">
        <v>2026</v>
      </c>
      <c r="J80" s="20" t="s">
        <v>66</v>
      </c>
      <c r="K80" s="7">
        <f>INDEX([1]!ISUEE_COST[#Data],MATCH('Расчет стоимости ИСУЭЭ'!$H80,[1]!ISUEE_COST[OBJECT],0),COLUMN([1]!ISUEE_COST[Цена базовая в отношении года:]))</f>
        <v>2024</v>
      </c>
      <c r="L80" s="15">
        <f>INDEX([1]!ISUEE_COST[#Data],MATCH('Расчет стоимости ИСУЭЭ'!$H80,[1]!ISUEE_COST[OBJECT],0),COLUMN([1]!ISUEE_COST[Руб., без НДС]))</f>
        <v>15658.055</v>
      </c>
      <c r="M80" s="26">
        <v>1.0840000000000001</v>
      </c>
      <c r="N80" s="15">
        <f t="shared" ref="N80:N83" si="13">IF($M80="Применение ИПЦ не предусмотрено",$L80,ROUND(L80*M80,2))</f>
        <v>16973.330000000002</v>
      </c>
      <c r="O80" s="17">
        <f>SUMIFS([1]!ISUEE_COST[Количество (условное, если не применимо)],[1]!ISUEE_COST[OBJECT],'Расчет стоимости ИСУЭЭ'!$H80,[1]!ISUEE_COST[Период реализации],'Расчет стоимости ИСУЭЭ'!$I80)</f>
        <v>383</v>
      </c>
      <c r="P80" s="7" t="str">
        <f>INDEX([1]!ISUEE_COST[#Data],MATCH('Расчет стоимости ИСУЭЭ'!$H80,[1]!ISUEE_COST[OBJECT],0),COLUMN([1]!ISUEE_COST[Единица измерения]))</f>
        <v>шт.</v>
      </c>
      <c r="Q80" s="15">
        <f>SUMIFS([1]!ISUEE_COST[Сумма, руб. без НДС],[1]!ISUEE_COST[OBJECT],'Расчет стоимости ИСУЭЭ'!$H80,[1]!ISUEE_COST[Период реализации],'Расчет стоимости ИСУЭЭ'!$I80)</f>
        <v>6500785.3900000006</v>
      </c>
      <c r="R80" s="15">
        <f>SUMIFS([1]!ISUEE_COST[Сумма, руб. с НДС],[1]!ISUEE_COST[OBJECT],'Расчет стоимости ИСУЭЭ'!$H80,[1]!ISUEE_COST[Период реализации],'Расчет стоимости ИСУЭЭ'!$I80)</f>
        <v>7800942.4680000003</v>
      </c>
      <c r="T80" s="21"/>
    </row>
    <row r="81" spans="2:20" ht="30" customHeight="1" x14ac:dyDescent="0.25">
      <c r="B81" s="9">
        <v>1</v>
      </c>
      <c r="C81" s="9">
        <v>3</v>
      </c>
      <c r="D81" s="9">
        <v>1</v>
      </c>
      <c r="E81" s="9">
        <v>3</v>
      </c>
      <c r="F81" s="9">
        <v>2</v>
      </c>
      <c r="G81" s="10" t="str">
        <f t="shared" si="10"/>
        <v>1.3.1.3.2</v>
      </c>
      <c r="H81" s="19" t="s">
        <v>67</v>
      </c>
      <c r="I81" s="14">
        <v>2026</v>
      </c>
      <c r="J81" s="20" t="s">
        <v>68</v>
      </c>
      <c r="K81" s="7">
        <f>INDEX([1]!ISUEE_COST[#Data],MATCH('Расчет стоимости ИСУЭЭ'!$H81,[1]!ISUEE_COST[OBJECT],0),COLUMN([1]!ISUEE_COST[Цена базовая в отношении года:]))</f>
        <v>2024</v>
      </c>
      <c r="L81" s="15">
        <f>INDEX([1]!ISUEE_COST[#Data],MATCH('Расчет стоимости ИСУЭЭ'!$H81,[1]!ISUEE_COST[OBJECT],0),COLUMN([1]!ISUEE_COST[Руб., без НДС]))</f>
        <v>9900.83</v>
      </c>
      <c r="M81" s="26">
        <v>1.0840000000000001</v>
      </c>
      <c r="N81" s="15">
        <f t="shared" si="13"/>
        <v>10732.5</v>
      </c>
      <c r="O81" s="17" t="s">
        <v>25</v>
      </c>
      <c r="P81" s="7" t="s">
        <v>25</v>
      </c>
      <c r="Q81" s="15">
        <f>SUMIFS([1]!ISUEE_COST[Сумма, руб. без НДС],[1]!ISUEE_COST[OBJECT],'Расчет стоимости ИСУЭЭ'!$H81,[1]!ISUEE_COST[Период реализации],'Расчет стоимости ИСУЭЭ'!$I81)</f>
        <v>4110547.5</v>
      </c>
      <c r="R81" s="15">
        <f>SUMIFS([1]!ISUEE_COST[Сумма, руб. с НДС],[1]!ISUEE_COST[OBJECT],'Расчет стоимости ИСУЭЭ'!$H81,[1]!ISUEE_COST[Период реализации],'Расчет стоимости ИСУЭЭ'!$I81)</f>
        <v>4932657</v>
      </c>
      <c r="T81" s="21"/>
    </row>
    <row r="82" spans="2:20" ht="30" customHeight="1" x14ac:dyDescent="0.25">
      <c r="B82" s="9">
        <v>1</v>
      </c>
      <c r="C82" s="9">
        <v>3</v>
      </c>
      <c r="D82" s="9">
        <v>1</v>
      </c>
      <c r="E82" s="9">
        <v>3</v>
      </c>
      <c r="F82" s="9">
        <v>3</v>
      </c>
      <c r="G82" s="10" t="str">
        <f t="shared" si="10"/>
        <v>1.3.1.3.3</v>
      </c>
      <c r="H82" s="19" t="s">
        <v>69</v>
      </c>
      <c r="I82" s="14">
        <v>2026</v>
      </c>
      <c r="J82" s="20" t="s">
        <v>70</v>
      </c>
      <c r="K82" s="7">
        <f>INDEX([1]!ISUEE_COST[#Data],MATCH('Расчет стоимости ИСУЭЭ'!$H82,[1]!ISUEE_COST[OBJECT],0),COLUMN([1]!ISUEE_COST[Цена базовая в отношении года:]))</f>
        <v>2024</v>
      </c>
      <c r="L82" s="15">
        <f>INDEX([1]!ISUEE_COST[#Data],MATCH('Расчет стоимости ИСУЭЭ'!$H82,[1]!ISUEE_COST[OBJECT],0),COLUMN([1]!ISUEE_COST[Руб., без НДС]))</f>
        <v>640.01571428571424</v>
      </c>
      <c r="M82" s="26">
        <v>1.0840000000000001</v>
      </c>
      <c r="N82" s="15">
        <f t="shared" si="13"/>
        <v>693.78</v>
      </c>
      <c r="O82" s="17">
        <f>SUMIFS([1]!ISUEE_COST[Количество (условное, если не применимо)],[1]!ISUEE_COST[OBJECT],'Расчет стоимости ИСУЭЭ'!$H82,[1]!ISUEE_COST[Период реализации],'Расчет стоимости ИСУЭЭ'!$I82)</f>
        <v>1149</v>
      </c>
      <c r="P82" s="7" t="str">
        <f>INDEX([1]!ISUEE_COST[#Data],MATCH('Расчет стоимости ИСУЭЭ'!$H82,[1]!ISUEE_COST[OBJECT],0),COLUMN([1]!ISUEE_COST[Единица измерения]))</f>
        <v>шт.</v>
      </c>
      <c r="Q82" s="15">
        <f>SUMIFS([1]!ISUEE_COST[Сумма, руб. без НДС],[1]!ISUEE_COST[OBJECT],'Расчет стоимости ИСУЭЭ'!$H82,[1]!ISUEE_COST[Период реализации],'Расчет стоимости ИСУЭЭ'!$I82)</f>
        <v>797153.22</v>
      </c>
      <c r="R82" s="15">
        <f>SUMIFS([1]!ISUEE_COST[Сумма, руб. с НДС],[1]!ISUEE_COST[OBJECT],'Расчет стоимости ИСУЭЭ'!$H82,[1]!ISUEE_COST[Период реализации],'Расчет стоимости ИСУЭЭ'!$I82)</f>
        <v>956583.86399999994</v>
      </c>
      <c r="T82" s="21"/>
    </row>
    <row r="83" spans="2:20" ht="30" customHeight="1" x14ac:dyDescent="0.25">
      <c r="B83" s="9">
        <v>1</v>
      </c>
      <c r="C83" s="9">
        <v>3</v>
      </c>
      <c r="D83" s="9">
        <v>1</v>
      </c>
      <c r="E83" s="9">
        <v>3</v>
      </c>
      <c r="F83" s="9">
        <v>4</v>
      </c>
      <c r="G83" s="10" t="str">
        <f t="shared" si="10"/>
        <v>1.3.1.3.4</v>
      </c>
      <c r="H83" s="19" t="s">
        <v>71</v>
      </c>
      <c r="I83" s="14">
        <v>2026</v>
      </c>
      <c r="J83" s="20" t="s">
        <v>72</v>
      </c>
      <c r="K83" s="7">
        <f>INDEX([1]!ISUEE_COST[#Data],MATCH('Расчет стоимости ИСУЭЭ'!$H83,[1]!ISUEE_COST[OBJECT],0),COLUMN([1]!ISUEE_COST[Цена базовая в отношении года:]))</f>
        <v>2024</v>
      </c>
      <c r="L83" s="15">
        <f>INDEX([1]!ISUEE_COST[#Data],MATCH('Расчет стоимости ИСУЭЭ'!$H83,[1]!ISUEE_COST[OBJECT],0),COLUMN([1]!ISUEE_COST[Руб., без НДС]))</f>
        <v>788.33</v>
      </c>
      <c r="M83" s="26">
        <v>1.0840000000000001</v>
      </c>
      <c r="N83" s="15">
        <f t="shared" si="13"/>
        <v>854.55</v>
      </c>
      <c r="O83" s="17" t="s">
        <v>25</v>
      </c>
      <c r="P83" s="7" t="s">
        <v>25</v>
      </c>
      <c r="Q83" s="15">
        <f>SUMIFS([1]!ISUEE_COST[Сумма, руб. без НДС],[1]!ISUEE_COST[OBJECT],'Расчет стоимости ИСУЭЭ'!$H83,[1]!ISUEE_COST[Период реализации],'Расчет стоимости ИСУЭЭ'!$I83)</f>
        <v>981877.95</v>
      </c>
      <c r="R83" s="15">
        <f>SUMIFS([1]!ISUEE_COST[Сумма, руб. с НДС],[1]!ISUEE_COST[OBJECT],'Расчет стоимости ИСУЭЭ'!$H83,[1]!ISUEE_COST[Период реализации],'Расчет стоимости ИСУЭЭ'!$I83)</f>
        <v>1178253.5399999998</v>
      </c>
      <c r="T83" s="21"/>
    </row>
    <row r="84" spans="2:20" ht="30" customHeight="1" x14ac:dyDescent="0.25">
      <c r="B84" s="9">
        <v>1</v>
      </c>
      <c r="C84" s="9">
        <v>3</v>
      </c>
      <c r="D84" s="9">
        <v>2</v>
      </c>
      <c r="E84" s="9">
        <v>1</v>
      </c>
      <c r="F84" s="9"/>
      <c r="G84" s="10" t="str">
        <f t="shared" si="10"/>
        <v>1.3.2.1</v>
      </c>
      <c r="H84" s="25"/>
      <c r="I84" s="14">
        <v>2026</v>
      </c>
      <c r="J84" s="22" t="s">
        <v>40</v>
      </c>
      <c r="K84" s="7"/>
      <c r="L84" s="12"/>
      <c r="M84" s="23"/>
      <c r="N84" s="12"/>
      <c r="O84" s="17">
        <f>SUM(O85:O86)</f>
        <v>35</v>
      </c>
      <c r="P84" s="12"/>
      <c r="Q84" s="15">
        <f>SUM(Q85:Q86)</f>
        <v>3388792.4</v>
      </c>
      <c r="R84" s="15">
        <f>SUM(R85:R86)</f>
        <v>4066550.88</v>
      </c>
      <c r="T84" s="21"/>
    </row>
    <row r="85" spans="2:20" ht="30" customHeight="1" x14ac:dyDescent="0.25">
      <c r="B85" s="9">
        <v>1</v>
      </c>
      <c r="C85" s="9">
        <v>3</v>
      </c>
      <c r="D85" s="9">
        <v>2</v>
      </c>
      <c r="E85" s="9">
        <v>1</v>
      </c>
      <c r="F85" s="9">
        <v>1</v>
      </c>
      <c r="G85" s="10" t="str">
        <f t="shared" si="10"/>
        <v>1.3.2.1.1</v>
      </c>
      <c r="H85" s="19" t="s">
        <v>73</v>
      </c>
      <c r="I85" s="14">
        <v>2026</v>
      </c>
      <c r="J85" s="20" t="s">
        <v>74</v>
      </c>
      <c r="K85" s="7">
        <f>INDEX([1]!ISUEE_COST[#Data],MATCH('Расчет стоимости ИСУЭЭ'!$H85,[1]!ISUEE_COST[OBJECT],0),COLUMN([1]!ISUEE_COST[Цена базовая в отношении года:]))</f>
        <v>2024</v>
      </c>
      <c r="L85" s="15">
        <f>INDEX([1]!ISUEE_COST[#Data],MATCH('Расчет стоимости ИСУЭЭ'!$H85,[1]!ISUEE_COST[OBJECT],0),COLUMN([1]!ISUEE_COST[Руб., без НДС]))</f>
        <v>52053.11</v>
      </c>
      <c r="M85" s="26">
        <v>1.0840000000000001</v>
      </c>
      <c r="N85" s="15">
        <f t="shared" ref="N85:N86" si="14">IF($M85="Применение ИПЦ не предусмотрено",$L85,ROUND(L85*M85,2))</f>
        <v>56425.57</v>
      </c>
      <c r="O85" s="17">
        <f>SUMIFS([1]!ISUEE_COST[Количество (условное, если не применимо)],[1]!ISUEE_COST[OBJECT],'Расчет стоимости ИСУЭЭ'!$H85,[1]!ISUEE_COST[Период реализации],'Расчет стоимости ИСУЭЭ'!$I85)</f>
        <v>35</v>
      </c>
      <c r="P85" s="7" t="str">
        <f>INDEX([1]!ISUEE_COST[#Data],MATCH('Расчет стоимости ИСУЭЭ'!$H85,[1]!ISUEE_COST[OBJECT],0),COLUMN([1]!ISUEE_COST[Единица измерения]))</f>
        <v>шт.</v>
      </c>
      <c r="Q85" s="15">
        <f>SUMIFS([1]!ISUEE_COST[Сумма, руб. без НДС],[1]!ISUEE_COST[OBJECT],'Расчет стоимости ИСУЭЭ'!$H85,[1]!ISUEE_COST[Период реализации],'Расчет стоимости ИСУЭЭ'!$I85)</f>
        <v>1974894.95</v>
      </c>
      <c r="R85" s="15">
        <f>SUMIFS([1]!ISUEE_COST[Сумма, руб. с НДС],[1]!ISUEE_COST[OBJECT],'Расчет стоимости ИСУЭЭ'!$H85,[1]!ISUEE_COST[Период реализации],'Расчет стоимости ИСУЭЭ'!$I85)</f>
        <v>2369873.94</v>
      </c>
      <c r="T85" s="21"/>
    </row>
    <row r="86" spans="2:20" ht="30" customHeight="1" x14ac:dyDescent="0.25">
      <c r="B86" s="9">
        <v>1</v>
      </c>
      <c r="C86" s="9">
        <v>3</v>
      </c>
      <c r="D86" s="9">
        <v>2</v>
      </c>
      <c r="E86" s="9">
        <v>1</v>
      </c>
      <c r="F86" s="9">
        <v>2</v>
      </c>
      <c r="G86" s="10" t="str">
        <f t="shared" si="10"/>
        <v>1.3.2.1.2</v>
      </c>
      <c r="H86" s="19" t="s">
        <v>75</v>
      </c>
      <c r="I86" s="14">
        <v>2026</v>
      </c>
      <c r="J86" s="20" t="s">
        <v>76</v>
      </c>
      <c r="K86" s="7">
        <f>INDEX([1]!ISUEE_COST[#Data],MATCH('Расчет стоимости ИСУЭЭ'!$H86,[1]!ISUEE_COST[OBJECT],0),COLUMN([1]!ISUEE_COST[Цена базовая в отношении года:]))</f>
        <v>2024</v>
      </c>
      <c r="L86" s="15">
        <f>INDEX([1]!ISUEE_COST[#Data],MATCH('Расчет стоимости ИСУЭЭ'!$H86,[1]!ISUEE_COST[OBJECT],0),COLUMN([1]!ISUEE_COST[Руб., без НДС]))</f>
        <v>37266.67</v>
      </c>
      <c r="M86" s="26">
        <v>1.0840000000000001</v>
      </c>
      <c r="N86" s="15">
        <f t="shared" si="14"/>
        <v>40397.07</v>
      </c>
      <c r="O86" s="17" t="s">
        <v>25</v>
      </c>
      <c r="P86" s="7" t="s">
        <v>25</v>
      </c>
      <c r="Q86" s="15">
        <f>SUMIFS([1]!ISUEE_COST[Сумма, руб. без НДС],[1]!ISUEE_COST[OBJECT],'Расчет стоимости ИСУЭЭ'!$H86,[1]!ISUEE_COST[Период реализации],'Расчет стоимости ИСУЭЭ'!$I86)</f>
        <v>1413897.45</v>
      </c>
      <c r="R86" s="15">
        <f>SUMIFS([1]!ISUEE_COST[Сумма, руб. с НДС],[1]!ISUEE_COST[OBJECT],'Расчет стоимости ИСУЭЭ'!$H86,[1]!ISUEE_COST[Период реализации],'Расчет стоимости ИСУЭЭ'!$I86)</f>
        <v>1696676.94</v>
      </c>
      <c r="T86" s="21"/>
    </row>
    <row r="87" spans="2:20" ht="30" customHeight="1" x14ac:dyDescent="0.25">
      <c r="B87" s="9">
        <v>1</v>
      </c>
      <c r="C87" s="9">
        <v>3</v>
      </c>
      <c r="D87" s="9">
        <v>3</v>
      </c>
      <c r="E87" s="9">
        <v>1</v>
      </c>
      <c r="F87" s="9"/>
      <c r="G87" s="10" t="str">
        <f t="shared" si="10"/>
        <v>1.3.3.1</v>
      </c>
      <c r="H87" s="19"/>
      <c r="I87" s="14">
        <v>2026</v>
      </c>
      <c r="J87" s="22" t="s">
        <v>45</v>
      </c>
      <c r="K87" s="7"/>
      <c r="L87" s="12"/>
      <c r="M87" s="23"/>
      <c r="N87" s="12"/>
      <c r="O87" s="17" t="s">
        <v>25</v>
      </c>
      <c r="P87" s="12"/>
      <c r="Q87" s="15">
        <f>SUM(Q88:Q103)</f>
        <v>1840832</v>
      </c>
      <c r="R87" s="15">
        <f>SUM(R88:R103)</f>
        <v>1840832</v>
      </c>
      <c r="T87" s="21"/>
    </row>
    <row r="88" spans="2:20" ht="30" customHeight="1" x14ac:dyDescent="0.25">
      <c r="B88" s="9">
        <v>1</v>
      </c>
      <c r="C88" s="9">
        <v>3</v>
      </c>
      <c r="D88" s="9">
        <v>3</v>
      </c>
      <c r="E88" s="9">
        <v>1</v>
      </c>
      <c r="F88" s="9">
        <v>1</v>
      </c>
      <c r="G88" s="10" t="str">
        <f t="shared" si="10"/>
        <v>1.3.3.1.1</v>
      </c>
      <c r="H88" s="19" t="s">
        <v>77</v>
      </c>
      <c r="I88" s="14">
        <v>2026</v>
      </c>
      <c r="J88" s="20" t="s">
        <v>78</v>
      </c>
      <c r="K88" s="7">
        <f>INDEX([1]!ISUEE_COST[#Data],MATCH('Расчет стоимости ИСУЭЭ'!$H88,[1]!ISUEE_COST[OBJECT],0),COLUMN([1]!ISUEE_COST[Цена базовая в отношении года:]))</f>
        <v>2024</v>
      </c>
      <c r="L88" s="15">
        <f>INDEX([1]!ISUEE_COST[#Data],MATCH('Расчет стоимости ИСУЭЭ'!$H88,[1]!ISUEE_COST[OBJECT],0),COLUMN([1]!ISUEE_COST[Руб., без НДС]))</f>
        <v>180000</v>
      </c>
      <c r="M88" s="26">
        <v>1.0840000000000001</v>
      </c>
      <c r="N88" s="15">
        <f t="shared" ref="N88:N90" si="15">IF($M88="Применение ИПЦ не предусмотрено",$L88,ROUND(L88*M88,2))</f>
        <v>195120</v>
      </c>
      <c r="O88" s="17">
        <f>SUMIFS([1]!ISUEE_COST[Количество (условное, если не применимо)],[1]!ISUEE_COST[OBJECT],'Расчет стоимости ИСУЭЭ'!$H88,[1]!ISUEE_COST[Период реализации],'Расчет стоимости ИСУЭЭ'!$I88)</f>
        <v>1</v>
      </c>
      <c r="P88" s="7" t="str">
        <f>INDEX([1]!ISUEE_COST[#Data],MATCH('Расчет стоимости ИСУЭЭ'!$H88,[1]!ISUEE_COST[OBJECT],0),COLUMN([1]!ISUEE_COST[Единица измерения]))</f>
        <v>компл.</v>
      </c>
      <c r="Q88" s="15">
        <f>SUMIFS([1]!ISUEE_COST[Сумма, руб. без НДС],[1]!ISUEE_COST[OBJECT],'Расчет стоимости ИСУЭЭ'!$H88,[1]!ISUEE_COST[Период реализации],'Расчет стоимости ИСУЭЭ'!$I88)</f>
        <v>195120</v>
      </c>
      <c r="R88" s="15">
        <f>SUMIFS([1]!ISUEE_COST[Сумма, руб. с НДС],[1]!ISUEE_COST[OBJECT],'Расчет стоимости ИСУЭЭ'!$H88,[1]!ISUEE_COST[Период реализации],'Расчет стоимости ИСУЭЭ'!$I88)</f>
        <v>195120</v>
      </c>
      <c r="T88" s="21"/>
    </row>
    <row r="89" spans="2:20" ht="30" customHeight="1" x14ac:dyDescent="0.25">
      <c r="B89" s="9">
        <v>1</v>
      </c>
      <c r="C89" s="9">
        <v>3</v>
      </c>
      <c r="D89" s="9">
        <v>3</v>
      </c>
      <c r="E89" s="9">
        <v>1</v>
      </c>
      <c r="F89" s="9">
        <v>2</v>
      </c>
      <c r="G89" s="10" t="str">
        <f t="shared" si="10"/>
        <v>1.3.3.1.2</v>
      </c>
      <c r="H89" s="19" t="s">
        <v>79</v>
      </c>
      <c r="I89" s="14">
        <v>2026</v>
      </c>
      <c r="J89" s="20" t="s">
        <v>80</v>
      </c>
      <c r="K89" s="7">
        <f>INDEX([1]!ISUEE_COST[#Data],MATCH('Расчет стоимости ИСУЭЭ'!$H89,[1]!ISUEE_COST[OBJECT],0),COLUMN([1]!ISUEE_COST[Цена базовая в отношении года:]))</f>
        <v>2024</v>
      </c>
      <c r="L89" s="15">
        <f>INDEX([1]!ISUEE_COST[#Data],MATCH('Расчет стоимости ИСУЭЭ'!$H89,[1]!ISUEE_COST[OBJECT],0),COLUMN([1]!ISUEE_COST[Руб., без НДС]))</f>
        <v>24</v>
      </c>
      <c r="M89" s="26">
        <v>1.0840000000000001</v>
      </c>
      <c r="N89" s="15">
        <f t="shared" si="15"/>
        <v>26.02</v>
      </c>
      <c r="O89" s="17">
        <f>SUMIFS([1]!ISUEE_COST[Количество (условное, если не применимо)],[1]!ISUEE_COST[OBJECT],'Расчет стоимости ИСУЭЭ'!$H89,[1]!ISUEE_COST[Период реализации],'Расчет стоимости ИСУЭЭ'!$I89)</f>
        <v>50000</v>
      </c>
      <c r="P89" s="7" t="str">
        <f>INDEX([1]!ISUEE_COST[#Data],MATCH('Расчет стоимости ИСУЭЭ'!$H89,[1]!ISUEE_COST[OBJECT],0),COLUMN([1]!ISUEE_COST[Единица измерения]))</f>
        <v>шт.</v>
      </c>
      <c r="Q89" s="15">
        <f>SUMIFS([1]!ISUEE_COST[Сумма, руб. без НДС],[1]!ISUEE_COST[OBJECT],'Расчет стоимости ИСУЭЭ'!$H89,[1]!ISUEE_COST[Период реализации],'Расчет стоимости ИСУЭЭ'!$I89)</f>
        <v>1301000</v>
      </c>
      <c r="R89" s="15">
        <f>SUMIFS([1]!ISUEE_COST[Сумма, руб. с НДС],[1]!ISUEE_COST[OBJECT],'Расчет стоимости ИСУЭЭ'!$H89,[1]!ISUEE_COST[Период реализации],'Расчет стоимости ИСУЭЭ'!$I89)</f>
        <v>1301000</v>
      </c>
      <c r="T89" s="21"/>
    </row>
    <row r="90" spans="2:20" ht="30" customHeight="1" x14ac:dyDescent="0.25">
      <c r="B90" s="9">
        <v>1</v>
      </c>
      <c r="C90" s="9">
        <v>3</v>
      </c>
      <c r="D90" s="9">
        <v>3</v>
      </c>
      <c r="E90" s="9">
        <v>1</v>
      </c>
      <c r="F90" s="9">
        <v>3</v>
      </c>
      <c r="G90" s="10" t="str">
        <f t="shared" si="10"/>
        <v>1.3.3.1.3</v>
      </c>
      <c r="H90" s="19" t="s">
        <v>81</v>
      </c>
      <c r="I90" s="14">
        <v>2026</v>
      </c>
      <c r="J90" s="20" t="s">
        <v>82</v>
      </c>
      <c r="K90" s="7">
        <f>INDEX([1]!ISUEE_COST[#Data],MATCH('Расчет стоимости ИСУЭЭ'!$H90,[1]!ISUEE_COST[OBJECT],0),COLUMN([1]!ISUEE_COST[Цена базовая в отношении года:]))</f>
        <v>2024</v>
      </c>
      <c r="L90" s="15">
        <f>INDEX([1]!ISUEE_COST[#Data],MATCH('Расчет стоимости ИСУЭЭ'!$H90,[1]!ISUEE_COST[OBJECT],0),COLUMN([1]!ISUEE_COST[Руб., без НДС]))</f>
        <v>317999.99999488</v>
      </c>
      <c r="M90" s="26">
        <v>1.0840000000000001</v>
      </c>
      <c r="N90" s="15">
        <f t="shared" si="15"/>
        <v>344712</v>
      </c>
      <c r="O90" s="17">
        <f>SUMIFS([1]!ISUEE_COST[Количество (условное, если не применимо)],[1]!ISUEE_COST[OBJECT],'Расчет стоимости ИСУЭЭ'!$H90,[1]!ISUEE_COST[Период реализации],'Расчет стоимости ИСУЭЭ'!$I90)</f>
        <v>1</v>
      </c>
      <c r="P90" s="7" t="str">
        <f>INDEX([1]!ISUEE_COST[#Data],MATCH('Расчет стоимости ИСУЭЭ'!$H90,[1]!ISUEE_COST[OBJECT],0),COLUMN([1]!ISUEE_COST[Единица измерения]))</f>
        <v>компл.</v>
      </c>
      <c r="Q90" s="15">
        <f>SUMIFS([1]!ISUEE_COST[Сумма, руб. без НДС],[1]!ISUEE_COST[OBJECT],'Расчет стоимости ИСУЭЭ'!$H90,[1]!ISUEE_COST[Период реализации],'Расчет стоимости ИСУЭЭ'!$I90)</f>
        <v>344712</v>
      </c>
      <c r="R90" s="15">
        <f>SUMIFS([1]!ISUEE_COST[Сумма, руб. с НДС],[1]!ISUEE_COST[OBJECT],'Расчет стоимости ИСУЭЭ'!$H90,[1]!ISUEE_COST[Период реализации],'Расчет стоимости ИСУЭЭ'!$I90)</f>
        <v>344712</v>
      </c>
      <c r="T90" s="21"/>
    </row>
    <row r="91" spans="2:20" ht="30" hidden="1" customHeight="1" x14ac:dyDescent="0.25">
      <c r="B91" s="9"/>
      <c r="C91" s="9"/>
      <c r="D91" s="9"/>
      <c r="E91" s="9"/>
      <c r="F91" s="9"/>
      <c r="G91" s="10" t="str">
        <f t="shared" si="10"/>
        <v/>
      </c>
      <c r="H91" s="19"/>
      <c r="I91" s="14"/>
      <c r="J91" s="22"/>
      <c r="K91" s="7"/>
      <c r="L91" s="15"/>
      <c r="M91" s="26"/>
      <c r="N91" s="15"/>
      <c r="O91" s="17"/>
      <c r="P91" s="7"/>
      <c r="Q91" s="15"/>
      <c r="R91" s="15"/>
      <c r="T91" s="21"/>
    </row>
    <row r="92" spans="2:20" ht="30" hidden="1" customHeight="1" x14ac:dyDescent="0.25">
      <c r="B92" s="9"/>
      <c r="C92" s="9"/>
      <c r="D92" s="9"/>
      <c r="E92" s="9"/>
      <c r="F92" s="9"/>
      <c r="G92" s="10" t="str">
        <f t="shared" si="10"/>
        <v/>
      </c>
      <c r="H92" s="19"/>
      <c r="I92" s="14"/>
      <c r="J92" s="22"/>
      <c r="K92" s="7"/>
      <c r="L92" s="15"/>
      <c r="M92" s="26"/>
      <c r="N92" s="15"/>
      <c r="O92" s="17"/>
      <c r="P92" s="7"/>
      <c r="Q92" s="15"/>
      <c r="R92" s="15"/>
      <c r="T92" s="21"/>
    </row>
    <row r="93" spans="2:20" ht="30" hidden="1" customHeight="1" x14ac:dyDescent="0.25">
      <c r="B93" s="9"/>
      <c r="C93" s="9"/>
      <c r="D93" s="9"/>
      <c r="E93" s="9"/>
      <c r="F93" s="9"/>
      <c r="G93" s="10" t="str">
        <f t="shared" si="10"/>
        <v/>
      </c>
      <c r="H93" s="19"/>
      <c r="I93" s="14"/>
      <c r="J93" s="22"/>
      <c r="K93" s="7"/>
      <c r="L93" s="15"/>
      <c r="M93" s="26"/>
      <c r="N93" s="15"/>
      <c r="O93" s="17"/>
      <c r="P93" s="7"/>
      <c r="Q93" s="15"/>
      <c r="R93" s="15"/>
      <c r="T93" s="21"/>
    </row>
    <row r="94" spans="2:20" ht="30" hidden="1" customHeight="1" x14ac:dyDescent="0.25">
      <c r="B94" s="9"/>
      <c r="C94" s="9"/>
      <c r="D94" s="9"/>
      <c r="E94" s="9"/>
      <c r="F94" s="9"/>
      <c r="G94" s="10" t="str">
        <f t="shared" si="10"/>
        <v/>
      </c>
      <c r="H94" s="19"/>
      <c r="I94" s="14"/>
      <c r="J94" s="22"/>
      <c r="K94" s="7"/>
      <c r="L94" s="15"/>
      <c r="M94" s="26"/>
      <c r="N94" s="15"/>
      <c r="O94" s="17"/>
      <c r="P94" s="7"/>
      <c r="Q94" s="15"/>
      <c r="R94" s="15"/>
      <c r="T94" s="21"/>
    </row>
    <row r="95" spans="2:20" ht="30" hidden="1" customHeight="1" x14ac:dyDescent="0.25">
      <c r="B95" s="9"/>
      <c r="C95" s="9"/>
      <c r="D95" s="9"/>
      <c r="E95" s="9"/>
      <c r="F95" s="9"/>
      <c r="G95" s="10" t="str">
        <f t="shared" si="10"/>
        <v/>
      </c>
      <c r="H95" s="19"/>
      <c r="I95" s="14"/>
      <c r="J95" s="22"/>
      <c r="K95" s="7"/>
      <c r="L95" s="15"/>
      <c r="M95" s="26"/>
      <c r="N95" s="15"/>
      <c r="O95" s="17"/>
      <c r="P95" s="7"/>
      <c r="Q95" s="15"/>
      <c r="R95" s="15"/>
      <c r="T95" s="21"/>
    </row>
    <row r="96" spans="2:20" ht="30" hidden="1" customHeight="1" x14ac:dyDescent="0.25">
      <c r="B96" s="9"/>
      <c r="C96" s="9"/>
      <c r="D96" s="9"/>
      <c r="E96" s="9"/>
      <c r="F96" s="9"/>
      <c r="G96" s="10" t="str">
        <f t="shared" si="10"/>
        <v/>
      </c>
      <c r="H96" s="19"/>
      <c r="I96" s="14"/>
      <c r="J96" s="22"/>
      <c r="K96" s="7"/>
      <c r="L96" s="15"/>
      <c r="M96" s="26"/>
      <c r="N96" s="15"/>
      <c r="O96" s="17"/>
      <c r="P96" s="7"/>
      <c r="Q96" s="15"/>
      <c r="R96" s="15"/>
      <c r="T96" s="21"/>
    </row>
    <row r="97" spans="2:20" ht="30" hidden="1" customHeight="1" x14ac:dyDescent="0.25">
      <c r="B97" s="9"/>
      <c r="C97" s="9"/>
      <c r="D97" s="9"/>
      <c r="E97" s="9"/>
      <c r="F97" s="9"/>
      <c r="G97" s="10" t="str">
        <f t="shared" si="10"/>
        <v/>
      </c>
      <c r="H97" s="19"/>
      <c r="I97" s="14"/>
      <c r="J97" s="22"/>
      <c r="K97" s="7"/>
      <c r="L97" s="15"/>
      <c r="M97" s="26"/>
      <c r="N97" s="15"/>
      <c r="O97" s="17"/>
      <c r="P97" s="7"/>
      <c r="Q97" s="15"/>
      <c r="R97" s="15"/>
      <c r="T97" s="21"/>
    </row>
    <row r="98" spans="2:20" ht="30" hidden="1" customHeight="1" x14ac:dyDescent="0.25">
      <c r="B98" s="9"/>
      <c r="C98" s="9"/>
      <c r="D98" s="9"/>
      <c r="E98" s="9"/>
      <c r="F98" s="9"/>
      <c r="G98" s="10" t="str">
        <f t="shared" si="10"/>
        <v/>
      </c>
      <c r="H98" s="19"/>
      <c r="I98" s="14"/>
      <c r="J98" s="22"/>
      <c r="K98" s="7"/>
      <c r="L98" s="15"/>
      <c r="M98" s="26"/>
      <c r="N98" s="15"/>
      <c r="O98" s="17"/>
      <c r="P98" s="7"/>
      <c r="Q98" s="15"/>
      <c r="R98" s="15"/>
      <c r="T98" s="21"/>
    </row>
    <row r="99" spans="2:20" ht="30" hidden="1" customHeight="1" x14ac:dyDescent="0.25">
      <c r="B99" s="9"/>
      <c r="C99" s="9"/>
      <c r="D99" s="9"/>
      <c r="E99" s="9"/>
      <c r="F99" s="9"/>
      <c r="G99" s="10" t="str">
        <f t="shared" si="10"/>
        <v/>
      </c>
      <c r="H99" s="19"/>
      <c r="I99" s="14"/>
      <c r="J99" s="22"/>
      <c r="K99" s="7"/>
      <c r="L99" s="15"/>
      <c r="M99" s="26"/>
      <c r="N99" s="15"/>
      <c r="O99" s="17"/>
      <c r="P99" s="7"/>
      <c r="Q99" s="15"/>
      <c r="R99" s="15"/>
      <c r="T99" s="21"/>
    </row>
    <row r="100" spans="2:20" ht="30" hidden="1" customHeight="1" x14ac:dyDescent="0.25">
      <c r="B100" s="9"/>
      <c r="C100" s="9"/>
      <c r="D100" s="9"/>
      <c r="E100" s="9"/>
      <c r="F100" s="9"/>
      <c r="G100" s="10" t="str">
        <f t="shared" si="10"/>
        <v/>
      </c>
      <c r="H100" s="19"/>
      <c r="I100" s="14"/>
      <c r="J100" s="22"/>
      <c r="K100" s="7"/>
      <c r="L100" s="15"/>
      <c r="M100" s="26"/>
      <c r="N100" s="15"/>
      <c r="O100" s="17"/>
      <c r="P100" s="7"/>
      <c r="Q100" s="15"/>
      <c r="R100" s="15"/>
      <c r="T100" s="21"/>
    </row>
    <row r="101" spans="2:20" ht="30" hidden="1" customHeight="1" x14ac:dyDescent="0.25">
      <c r="B101" s="9"/>
      <c r="C101" s="9"/>
      <c r="D101" s="9"/>
      <c r="E101" s="9"/>
      <c r="F101" s="9"/>
      <c r="G101" s="10" t="str">
        <f t="shared" si="10"/>
        <v/>
      </c>
      <c r="H101" s="19"/>
      <c r="I101" s="14"/>
      <c r="J101" s="22"/>
      <c r="K101" s="7"/>
      <c r="L101" s="15"/>
      <c r="M101" s="26"/>
      <c r="N101" s="15"/>
      <c r="O101" s="17"/>
      <c r="P101" s="7"/>
      <c r="Q101" s="15"/>
      <c r="R101" s="15"/>
      <c r="T101" s="21"/>
    </row>
    <row r="102" spans="2:20" ht="30" hidden="1" customHeight="1" x14ac:dyDescent="0.25">
      <c r="B102" s="9"/>
      <c r="C102" s="9"/>
      <c r="D102" s="9"/>
      <c r="E102" s="9"/>
      <c r="F102" s="9"/>
      <c r="G102" s="10" t="str">
        <f t="shared" si="10"/>
        <v/>
      </c>
      <c r="H102" s="19"/>
      <c r="I102" s="14"/>
      <c r="J102" s="22"/>
      <c r="K102" s="7"/>
      <c r="L102" s="15"/>
      <c r="M102" s="26"/>
      <c r="N102" s="15"/>
      <c r="O102" s="17"/>
      <c r="P102" s="7"/>
      <c r="Q102" s="15"/>
      <c r="R102" s="15"/>
      <c r="T102" s="21"/>
    </row>
    <row r="103" spans="2:20" ht="30" hidden="1" customHeight="1" x14ac:dyDescent="0.25">
      <c r="B103" s="9"/>
      <c r="C103" s="9"/>
      <c r="D103" s="9"/>
      <c r="E103" s="9"/>
      <c r="F103" s="9"/>
      <c r="G103" s="10" t="str">
        <f t="shared" si="10"/>
        <v/>
      </c>
      <c r="H103" s="19"/>
      <c r="I103" s="14"/>
      <c r="J103" s="22"/>
      <c r="K103" s="7"/>
      <c r="L103" s="15"/>
      <c r="M103" s="26"/>
      <c r="N103" s="15"/>
      <c r="O103" s="17"/>
      <c r="P103" s="7"/>
      <c r="Q103" s="15"/>
      <c r="R103" s="15"/>
      <c r="T103" s="21"/>
    </row>
    <row r="104" spans="2:20" ht="30" customHeight="1" x14ac:dyDescent="0.25">
      <c r="B104" s="9">
        <v>1</v>
      </c>
      <c r="C104" s="9">
        <v>4</v>
      </c>
      <c r="D104" s="9"/>
      <c r="E104" s="9"/>
      <c r="F104" s="9"/>
      <c r="G104" s="10" t="str">
        <f t="shared" si="10"/>
        <v>1.4</v>
      </c>
      <c r="H104" s="9"/>
      <c r="I104" s="14">
        <v>2027</v>
      </c>
      <c r="J104" s="10" t="s">
        <v>84</v>
      </c>
      <c r="K104" s="7"/>
      <c r="L104" s="12"/>
      <c r="M104" s="23"/>
      <c r="N104" s="12"/>
      <c r="O104" s="7"/>
      <c r="P104" s="12"/>
      <c r="Q104" s="15">
        <f>Q105+Q117+Q120</f>
        <v>339204054.80999994</v>
      </c>
      <c r="R104" s="15">
        <f>R105+R117+R120</f>
        <v>406628306.57200003</v>
      </c>
      <c r="T104" s="21"/>
    </row>
    <row r="105" spans="2:20" ht="30" customHeight="1" x14ac:dyDescent="0.25">
      <c r="B105" s="9">
        <v>1</v>
      </c>
      <c r="C105" s="9">
        <v>4</v>
      </c>
      <c r="D105" s="9">
        <v>1</v>
      </c>
      <c r="E105" s="9"/>
      <c r="F105" s="9"/>
      <c r="G105" s="10" t="str">
        <f t="shared" si="10"/>
        <v>1.4.1</v>
      </c>
      <c r="H105" s="25"/>
      <c r="I105" s="14">
        <v>2027</v>
      </c>
      <c r="J105" s="16" t="s">
        <v>19</v>
      </c>
      <c r="K105" s="7"/>
      <c r="L105" s="12"/>
      <c r="M105" s="23"/>
      <c r="N105" s="12"/>
      <c r="O105" s="17">
        <f>O106+O109+O112</f>
        <v>24105</v>
      </c>
      <c r="P105" s="12"/>
      <c r="Q105" s="15">
        <f>Q106+Q109+Q112</f>
        <v>333598040.15999997</v>
      </c>
      <c r="R105" s="15">
        <f>R106+R109+R112</f>
        <v>400317648.19200003</v>
      </c>
      <c r="T105" s="21"/>
    </row>
    <row r="106" spans="2:20" ht="30" customHeight="1" x14ac:dyDescent="0.25">
      <c r="B106" s="9">
        <v>1</v>
      </c>
      <c r="C106" s="9">
        <v>4</v>
      </c>
      <c r="D106" s="9">
        <v>1</v>
      </c>
      <c r="E106" s="9">
        <v>1</v>
      </c>
      <c r="F106" s="9"/>
      <c r="G106" s="10" t="str">
        <f t="shared" si="10"/>
        <v>1.4.1.1</v>
      </c>
      <c r="H106" s="25"/>
      <c r="I106" s="14">
        <v>2027</v>
      </c>
      <c r="J106" s="18" t="s">
        <v>20</v>
      </c>
      <c r="K106" s="7"/>
      <c r="L106" s="12"/>
      <c r="M106" s="23"/>
      <c r="N106" s="12"/>
      <c r="O106" s="17">
        <f>SUM(O107:O108)</f>
        <v>23496</v>
      </c>
      <c r="P106" s="12"/>
      <c r="Q106" s="15">
        <f>SUM(Q107:Q108)</f>
        <v>314427701.27999997</v>
      </c>
      <c r="R106" s="15">
        <f>SUM(R107:R108)</f>
        <v>377313241.53600001</v>
      </c>
      <c r="T106" s="21"/>
    </row>
    <row r="107" spans="2:20" ht="30" customHeight="1" x14ac:dyDescent="0.25">
      <c r="B107" s="9">
        <v>1</v>
      </c>
      <c r="C107" s="9">
        <v>4</v>
      </c>
      <c r="D107" s="9">
        <v>1</v>
      </c>
      <c r="E107" s="9">
        <v>1</v>
      </c>
      <c r="F107" s="9">
        <v>1</v>
      </c>
      <c r="G107" s="10" t="str">
        <f t="shared" si="10"/>
        <v>1.4.1.1.1</v>
      </c>
      <c r="H107" s="19" t="s">
        <v>57</v>
      </c>
      <c r="I107" s="14">
        <v>2027</v>
      </c>
      <c r="J107" s="20" t="s">
        <v>58</v>
      </c>
      <c r="K107" s="7">
        <f>INDEX([1]!ISUEE_COST[#Data],MATCH('Расчет стоимости ИСУЭЭ'!$H107,[1]!ISUEE_COST[OBJECT],0),COLUMN([1]!ISUEE_COST[Цена базовая в отношении года:]))</f>
        <v>2024</v>
      </c>
      <c r="L107" s="15">
        <f>INDEX([1]!ISUEE_COST[#Data],MATCH('Расчет стоимости ИСУЭЭ'!$H107,[1]!ISUEE_COST[OBJECT],0),COLUMN([1]!ISUEE_COST[Руб., без НДС]))</f>
        <v>7620.83</v>
      </c>
      <c r="M107" s="26">
        <v>1.127</v>
      </c>
      <c r="N107" s="15">
        <f t="shared" ref="N107:N108" si="16">IF($M107="Применение ИПЦ не предусмотрено",$L107,ROUND(L107*M107,2))</f>
        <v>8588.68</v>
      </c>
      <c r="O107" s="17">
        <f>SUMIFS([1]!ISUEE_COST[Количество (условное, если не применимо)],[1]!ISUEE_COST[OBJECT],'Расчет стоимости ИСУЭЭ'!$H107,[1]!ISUEE_COST[Период реализации],'Расчет стоимости ИСУЭЭ'!$I107)</f>
        <v>23496</v>
      </c>
      <c r="P107" s="7" t="str">
        <f>INDEX([1]!ISUEE_COST[#Data],MATCH('Расчет стоимости ИСУЭЭ'!$H107,[1]!ISUEE_COST[OBJECT],0),COLUMN([1]!ISUEE_COST[Единица измерения]))</f>
        <v>шт.</v>
      </c>
      <c r="Q107" s="15">
        <f>SUMIFS([1]!ISUEE_COST[Сумма, руб. без НДС],[1]!ISUEE_COST[OBJECT],'Расчет стоимости ИСУЭЭ'!$H107,[1]!ISUEE_COST[Период реализации],'Расчет стоимости ИСУЭЭ'!$I107)</f>
        <v>201799625.28</v>
      </c>
      <c r="R107" s="15">
        <f>SUMIFS([1]!ISUEE_COST[Сумма, руб. с НДС],[1]!ISUEE_COST[OBJECT],'Расчет стоимости ИСУЭЭ'!$H107,[1]!ISUEE_COST[Период реализации],'Расчет стоимости ИСУЭЭ'!$I107)</f>
        <v>242159550.336</v>
      </c>
      <c r="T107" s="21"/>
    </row>
    <row r="108" spans="2:20" ht="30" customHeight="1" x14ac:dyDescent="0.25">
      <c r="B108" s="9">
        <v>1</v>
      </c>
      <c r="C108" s="9">
        <v>4</v>
      </c>
      <c r="D108" s="9">
        <v>1</v>
      </c>
      <c r="E108" s="9">
        <v>1</v>
      </c>
      <c r="F108" s="9">
        <v>2</v>
      </c>
      <c r="G108" s="10" t="str">
        <f t="shared" si="10"/>
        <v>1.4.1.1.2</v>
      </c>
      <c r="H108" s="19" t="s">
        <v>59</v>
      </c>
      <c r="I108" s="14">
        <v>2027</v>
      </c>
      <c r="J108" s="20" t="s">
        <v>60</v>
      </c>
      <c r="K108" s="7">
        <f>INDEX([1]!ISUEE_COST[#Data],MATCH('Расчет стоимости ИСУЭЭ'!$H108,[1]!ISUEE_COST[OBJECT],0),COLUMN([1]!ISUEE_COST[Цена базовая в отношении года:]))</f>
        <v>2024</v>
      </c>
      <c r="L108" s="15">
        <f>INDEX([1]!ISUEE_COST[#Data],MATCH('Расчет стоимости ИСУЭЭ'!$H108,[1]!ISUEE_COST[OBJECT],0),COLUMN([1]!ISUEE_COST[Руб., без НДС]))</f>
        <v>4253.33</v>
      </c>
      <c r="M108" s="26">
        <v>1.127</v>
      </c>
      <c r="N108" s="15">
        <f t="shared" si="16"/>
        <v>4793.5</v>
      </c>
      <c r="O108" s="17" t="s">
        <v>25</v>
      </c>
      <c r="P108" s="7" t="s">
        <v>25</v>
      </c>
      <c r="Q108" s="15">
        <f>SUMIFS([1]!ISUEE_COST[Сумма, руб. без НДС],[1]!ISUEE_COST[OBJECT],'Расчет стоимости ИСУЭЭ'!$H108,[1]!ISUEE_COST[Период реализации],'Расчет стоимости ИСУЭЭ'!$I108)</f>
        <v>112628076</v>
      </c>
      <c r="R108" s="15">
        <f>SUMIFS([1]!ISUEE_COST[Сумма, руб. с НДС],[1]!ISUEE_COST[OBJECT],'Расчет стоимости ИСУЭЭ'!$H108,[1]!ISUEE_COST[Период реализации],'Расчет стоимости ИСУЭЭ'!$I108)</f>
        <v>135153691.19999999</v>
      </c>
      <c r="T108" s="21"/>
    </row>
    <row r="109" spans="2:20" ht="30" customHeight="1" x14ac:dyDescent="0.25">
      <c r="B109" s="9">
        <v>1</v>
      </c>
      <c r="C109" s="9">
        <v>4</v>
      </c>
      <c r="D109" s="9">
        <v>1</v>
      </c>
      <c r="E109" s="9">
        <v>2</v>
      </c>
      <c r="F109" s="9"/>
      <c r="G109" s="10" t="str">
        <f t="shared" si="10"/>
        <v>1.4.1.2</v>
      </c>
      <c r="H109" s="25"/>
      <c r="I109" s="14">
        <v>2027</v>
      </c>
      <c r="J109" s="22" t="s">
        <v>26</v>
      </c>
      <c r="K109" s="7"/>
      <c r="L109" s="12"/>
      <c r="M109" s="23"/>
      <c r="N109" s="12"/>
      <c r="O109" s="17">
        <f>SUM(O110:O111)</f>
        <v>210</v>
      </c>
      <c r="P109" s="12"/>
      <c r="Q109" s="15">
        <f>SUM(Q110:Q111)</f>
        <v>5750325</v>
      </c>
      <c r="R109" s="15">
        <f>SUM(R110:R111)</f>
        <v>6900390</v>
      </c>
      <c r="T109" s="21"/>
    </row>
    <row r="110" spans="2:20" ht="30" customHeight="1" x14ac:dyDescent="0.25">
      <c r="B110" s="9">
        <v>1</v>
      </c>
      <c r="C110" s="9">
        <v>4</v>
      </c>
      <c r="D110" s="9">
        <v>1</v>
      </c>
      <c r="E110" s="9">
        <v>2</v>
      </c>
      <c r="F110" s="9">
        <v>1</v>
      </c>
      <c r="G110" s="10" t="str">
        <f t="shared" si="10"/>
        <v>1.4.1.2.1</v>
      </c>
      <c r="H110" s="19" t="s">
        <v>61</v>
      </c>
      <c r="I110" s="14">
        <v>2027</v>
      </c>
      <c r="J110" s="20" t="s">
        <v>62</v>
      </c>
      <c r="K110" s="7">
        <f>INDEX([1]!ISUEE_COST[#Data],MATCH('Расчет стоимости ИСУЭЭ'!$H110,[1]!ISUEE_COST[OBJECT],0),COLUMN([1]!ISUEE_COST[Цена базовая в отношении года:]))</f>
        <v>2024</v>
      </c>
      <c r="L110" s="15">
        <f>INDEX([1]!ISUEE_COST[#Data],MATCH('Расчет стоимости ИСУЭЭ'!$H110,[1]!ISUEE_COST[OBJECT],0),COLUMN([1]!ISUEE_COST[Руб., без НДС]))</f>
        <v>16133.470000000001</v>
      </c>
      <c r="M110" s="26">
        <v>1.127</v>
      </c>
      <c r="N110" s="15">
        <f t="shared" ref="N110:N111" si="17">IF($M110="Применение ИПЦ не предусмотрено",$L110,ROUND(L110*M110,2))</f>
        <v>18182.419999999998</v>
      </c>
      <c r="O110" s="17">
        <f>SUMIFS([1]!ISUEE_COST[Количество (условное, если не применимо)],[1]!ISUEE_COST[OBJECT],'Расчет стоимости ИСУЭЭ'!$H110,[1]!ISUEE_COST[Период реализации],'Расчет стоимости ИСУЭЭ'!$I110)</f>
        <v>210</v>
      </c>
      <c r="P110" s="7" t="str">
        <f>INDEX([1]!ISUEE_COST[#Data],MATCH('Расчет стоимости ИСУЭЭ'!$H110,[1]!ISUEE_COST[OBJECT],0),COLUMN([1]!ISUEE_COST[Единица измерения]))</f>
        <v>шт.</v>
      </c>
      <c r="Q110" s="15">
        <f>SUMIFS([1]!ISUEE_COST[Сумма, руб. без НДС],[1]!ISUEE_COST[OBJECT],'Расчет стоимости ИСУЭЭ'!$H110,[1]!ISUEE_COST[Период реализации],'Расчет стоимости ИСУЭЭ'!$I110)</f>
        <v>3818308.1999999997</v>
      </c>
      <c r="R110" s="15">
        <f>SUMIFS([1]!ISUEE_COST[Сумма, руб. с НДС],[1]!ISUEE_COST[OBJECT],'Расчет стоимости ИСУЭЭ'!$H110,[1]!ISUEE_COST[Период реализации],'Расчет стоимости ИСУЭЭ'!$I110)</f>
        <v>4581969.84</v>
      </c>
      <c r="T110" s="21"/>
    </row>
    <row r="111" spans="2:20" ht="30" customHeight="1" x14ac:dyDescent="0.25">
      <c r="B111" s="9">
        <v>1</v>
      </c>
      <c r="C111" s="9">
        <v>4</v>
      </c>
      <c r="D111" s="9">
        <v>1</v>
      </c>
      <c r="E111" s="9">
        <v>2</v>
      </c>
      <c r="F111" s="9">
        <v>2</v>
      </c>
      <c r="G111" s="10" t="str">
        <f t="shared" si="10"/>
        <v>1.4.1.2.2</v>
      </c>
      <c r="H111" s="19" t="s">
        <v>63</v>
      </c>
      <c r="I111" s="14">
        <v>2027</v>
      </c>
      <c r="J111" s="20" t="s">
        <v>64</v>
      </c>
      <c r="K111" s="7">
        <f>INDEX([1]!ISUEE_COST[#Data],MATCH('Расчет стоимости ИСУЭЭ'!$H111,[1]!ISUEE_COST[OBJECT],0),COLUMN([1]!ISUEE_COST[Цена базовая в отношении года:]))</f>
        <v>2024</v>
      </c>
      <c r="L111" s="15">
        <f>INDEX([1]!ISUEE_COST[#Data],MATCH('Расчет стоимости ИСУЭЭ'!$H111,[1]!ISUEE_COST[OBJECT],0),COLUMN([1]!ISUEE_COST[Руб., без НДС]))</f>
        <v>8163.335</v>
      </c>
      <c r="M111" s="26">
        <v>1.127</v>
      </c>
      <c r="N111" s="15">
        <f t="shared" si="17"/>
        <v>9200.08</v>
      </c>
      <c r="O111" s="17" t="s">
        <v>25</v>
      </c>
      <c r="P111" s="7" t="s">
        <v>25</v>
      </c>
      <c r="Q111" s="15">
        <f>SUMIFS([1]!ISUEE_COST[Сумма, руб. без НДС],[1]!ISUEE_COST[OBJECT],'Расчет стоимости ИСУЭЭ'!$H111,[1]!ISUEE_COST[Период реализации],'Расчет стоимости ИСУЭЭ'!$I111)</f>
        <v>1932016.8</v>
      </c>
      <c r="R111" s="15">
        <f>SUMIFS([1]!ISUEE_COST[Сумма, руб. с НДС],[1]!ISUEE_COST[OBJECT],'Расчет стоимости ИСУЭЭ'!$H111,[1]!ISUEE_COST[Период реализации],'Расчет стоимости ИСУЭЭ'!$I111)</f>
        <v>2318420.16</v>
      </c>
      <c r="T111" s="21"/>
    </row>
    <row r="112" spans="2:20" ht="30" customHeight="1" x14ac:dyDescent="0.25">
      <c r="B112" s="9">
        <v>1</v>
      </c>
      <c r="C112" s="9">
        <v>4</v>
      </c>
      <c r="D112" s="9">
        <v>1</v>
      </c>
      <c r="E112" s="9">
        <v>3</v>
      </c>
      <c r="F112" s="9"/>
      <c r="G112" s="10" t="str">
        <f t="shared" si="10"/>
        <v>1.4.1.3</v>
      </c>
      <c r="H112" s="25"/>
      <c r="I112" s="14">
        <v>2027</v>
      </c>
      <c r="J112" s="22" t="s">
        <v>31</v>
      </c>
      <c r="K112" s="7"/>
      <c r="L112" s="12"/>
      <c r="M112" s="23"/>
      <c r="N112" s="12"/>
      <c r="O112" s="17">
        <f>O113</f>
        <v>399</v>
      </c>
      <c r="P112" s="12"/>
      <c r="Q112" s="15">
        <f>SUM(Q113:Q116)</f>
        <v>13420013.879999999</v>
      </c>
      <c r="R112" s="15">
        <f>SUM(R113:R116)</f>
        <v>16104016.656000001</v>
      </c>
      <c r="T112" s="21"/>
    </row>
    <row r="113" spans="2:20" ht="30" customHeight="1" x14ac:dyDescent="0.25">
      <c r="B113" s="9">
        <v>1</v>
      </c>
      <c r="C113" s="9">
        <v>4</v>
      </c>
      <c r="D113" s="9">
        <v>1</v>
      </c>
      <c r="E113" s="9">
        <v>3</v>
      </c>
      <c r="F113" s="9">
        <v>1</v>
      </c>
      <c r="G113" s="10" t="str">
        <f t="shared" si="10"/>
        <v>1.4.1.3.1</v>
      </c>
      <c r="H113" s="19" t="s">
        <v>65</v>
      </c>
      <c r="I113" s="14">
        <v>2027</v>
      </c>
      <c r="J113" s="20" t="s">
        <v>66</v>
      </c>
      <c r="K113" s="7">
        <f>INDEX([1]!ISUEE_COST[#Data],MATCH('Расчет стоимости ИСУЭЭ'!$H113,[1]!ISUEE_COST[OBJECT],0),COLUMN([1]!ISUEE_COST[Цена базовая в отношении года:]))</f>
        <v>2024</v>
      </c>
      <c r="L113" s="15">
        <f>INDEX([1]!ISUEE_COST[#Data],MATCH('Расчет стоимости ИСУЭЭ'!$H113,[1]!ISUEE_COST[OBJECT],0),COLUMN([1]!ISUEE_COST[Руб., без НДС]))</f>
        <v>15658.055</v>
      </c>
      <c r="M113" s="26">
        <v>1.127</v>
      </c>
      <c r="N113" s="15">
        <f t="shared" ref="N113:N116" si="18">IF($M113="Применение ИПЦ не предусмотрено",$L113,ROUND(L113*M113,2))</f>
        <v>17646.63</v>
      </c>
      <c r="O113" s="17">
        <f>SUMIFS([1]!ISUEE_COST[Количество (условное, если не применимо)],[1]!ISUEE_COST[OBJECT],'Расчет стоимости ИСУЭЭ'!$H113,[1]!ISUEE_COST[Период реализации],'Расчет стоимости ИСУЭЭ'!$I113)</f>
        <v>399</v>
      </c>
      <c r="P113" s="7" t="str">
        <f>INDEX([1]!ISUEE_COST[#Data],MATCH('Расчет стоимости ИСУЭЭ'!$H113,[1]!ISUEE_COST[OBJECT],0),COLUMN([1]!ISUEE_COST[Единица измерения]))</f>
        <v>шт.</v>
      </c>
      <c r="Q113" s="15">
        <f>SUMIFS([1]!ISUEE_COST[Сумма, руб. без НДС],[1]!ISUEE_COST[OBJECT],'Расчет стоимости ИСУЭЭ'!$H113,[1]!ISUEE_COST[Период реализации],'Расчет стоимости ИСУЭЭ'!$I113)</f>
        <v>7041005.3700000001</v>
      </c>
      <c r="R113" s="15">
        <f>SUMIFS([1]!ISUEE_COST[Сумма, руб. с НДС],[1]!ISUEE_COST[OBJECT],'Расчет стоимости ИСУЭЭ'!$H113,[1]!ISUEE_COST[Период реализации],'Расчет стоимости ИСУЭЭ'!$I113)</f>
        <v>8449206.4440000001</v>
      </c>
      <c r="T113" s="21"/>
    </row>
    <row r="114" spans="2:20" ht="30" customHeight="1" x14ac:dyDescent="0.25">
      <c r="B114" s="9">
        <v>1</v>
      </c>
      <c r="C114" s="9">
        <v>4</v>
      </c>
      <c r="D114" s="9">
        <v>1</v>
      </c>
      <c r="E114" s="9">
        <v>3</v>
      </c>
      <c r="F114" s="9">
        <v>2</v>
      </c>
      <c r="G114" s="10" t="str">
        <f t="shared" si="10"/>
        <v>1.4.1.3.2</v>
      </c>
      <c r="H114" s="19" t="s">
        <v>67</v>
      </c>
      <c r="I114" s="14">
        <v>2027</v>
      </c>
      <c r="J114" s="20" t="s">
        <v>68</v>
      </c>
      <c r="K114" s="7">
        <f>INDEX([1]!ISUEE_COST[#Data],MATCH('Расчет стоимости ИСУЭЭ'!$H114,[1]!ISUEE_COST[OBJECT],0),COLUMN([1]!ISUEE_COST[Цена базовая в отношении года:]))</f>
        <v>2024</v>
      </c>
      <c r="L114" s="15">
        <f>INDEX([1]!ISUEE_COST[#Data],MATCH('Расчет стоимости ИСУЭЭ'!$H114,[1]!ISUEE_COST[OBJECT],0),COLUMN([1]!ISUEE_COST[Руб., без НДС]))</f>
        <v>9900.83</v>
      </c>
      <c r="M114" s="26">
        <v>1.127</v>
      </c>
      <c r="N114" s="15">
        <f t="shared" si="18"/>
        <v>11158.24</v>
      </c>
      <c r="O114" s="17" t="s">
        <v>25</v>
      </c>
      <c r="P114" s="7" t="s">
        <v>25</v>
      </c>
      <c r="Q114" s="15">
        <f>SUMIFS([1]!ISUEE_COST[Сумма, руб. без НДС],[1]!ISUEE_COST[OBJECT],'Расчет стоимости ИСУЭЭ'!$H114,[1]!ISUEE_COST[Период реализации],'Расчет стоимости ИСУЭЭ'!$I114)</f>
        <v>4452137.76</v>
      </c>
      <c r="R114" s="15">
        <f>SUMIFS([1]!ISUEE_COST[Сумма, руб. с НДС],[1]!ISUEE_COST[OBJECT],'Расчет стоимости ИСУЭЭ'!$H114,[1]!ISUEE_COST[Период реализации],'Расчет стоимости ИСУЭЭ'!$I114)</f>
        <v>5342565.3119999999</v>
      </c>
      <c r="T114" s="21"/>
    </row>
    <row r="115" spans="2:20" ht="30" customHeight="1" x14ac:dyDescent="0.25">
      <c r="B115" s="9">
        <v>1</v>
      </c>
      <c r="C115" s="9">
        <v>4</v>
      </c>
      <c r="D115" s="9">
        <v>1</v>
      </c>
      <c r="E115" s="9">
        <v>3</v>
      </c>
      <c r="F115" s="9">
        <v>3</v>
      </c>
      <c r="G115" s="10" t="str">
        <f t="shared" si="10"/>
        <v>1.4.1.3.3</v>
      </c>
      <c r="H115" s="19" t="s">
        <v>69</v>
      </c>
      <c r="I115" s="14">
        <v>2027</v>
      </c>
      <c r="J115" s="20" t="s">
        <v>70</v>
      </c>
      <c r="K115" s="7">
        <f>INDEX([1]!ISUEE_COST[#Data],MATCH('Расчет стоимости ИСУЭЭ'!$H115,[1]!ISUEE_COST[OBJECT],0),COLUMN([1]!ISUEE_COST[Цена базовая в отношении года:]))</f>
        <v>2024</v>
      </c>
      <c r="L115" s="15">
        <f>INDEX([1]!ISUEE_COST[#Data],MATCH('Расчет стоимости ИСУЭЭ'!$H115,[1]!ISUEE_COST[OBJECT],0),COLUMN([1]!ISUEE_COST[Руб., без НДС]))</f>
        <v>640.01571428571424</v>
      </c>
      <c r="M115" s="26">
        <v>1.127</v>
      </c>
      <c r="N115" s="15">
        <f t="shared" si="18"/>
        <v>721.3</v>
      </c>
      <c r="O115" s="17">
        <f>SUMIFS([1]!ISUEE_COST[Количество (условное, если не применимо)],[1]!ISUEE_COST[OBJECT],'Расчет стоимости ИСУЭЭ'!$H115,[1]!ISUEE_COST[Период реализации],'Расчет стоимости ИСУЭЭ'!$I115)</f>
        <v>1197</v>
      </c>
      <c r="P115" s="7" t="str">
        <f>INDEX([1]!ISUEE_COST[#Data],MATCH('Расчет стоимости ИСУЭЭ'!$H115,[1]!ISUEE_COST[OBJECT],0),COLUMN([1]!ISUEE_COST[Единица измерения]))</f>
        <v>шт.</v>
      </c>
      <c r="Q115" s="15">
        <f>SUMIFS([1]!ISUEE_COST[Сумма, руб. без НДС],[1]!ISUEE_COST[OBJECT],'Расчет стоимости ИСУЭЭ'!$H115,[1]!ISUEE_COST[Период реализации],'Расчет стоимости ИСУЭЭ'!$I115)</f>
        <v>863396.1</v>
      </c>
      <c r="R115" s="15">
        <f>SUMIFS([1]!ISUEE_COST[Сумма, руб. с НДС],[1]!ISUEE_COST[OBJECT],'Расчет стоимости ИСУЭЭ'!$H115,[1]!ISUEE_COST[Период реализации],'Расчет стоимости ИСУЭЭ'!$I115)</f>
        <v>1036075.32</v>
      </c>
      <c r="T115" s="21"/>
    </row>
    <row r="116" spans="2:20" ht="30" customHeight="1" x14ac:dyDescent="0.25">
      <c r="B116" s="9">
        <v>1</v>
      </c>
      <c r="C116" s="9">
        <v>4</v>
      </c>
      <c r="D116" s="9">
        <v>1</v>
      </c>
      <c r="E116" s="9">
        <v>3</v>
      </c>
      <c r="F116" s="9">
        <v>4</v>
      </c>
      <c r="G116" s="10" t="str">
        <f t="shared" si="10"/>
        <v>1.4.1.3.4</v>
      </c>
      <c r="H116" s="19" t="s">
        <v>71</v>
      </c>
      <c r="I116" s="14">
        <v>2027</v>
      </c>
      <c r="J116" s="20" t="s">
        <v>72</v>
      </c>
      <c r="K116" s="7">
        <f>INDEX([1]!ISUEE_COST[#Data],MATCH('Расчет стоимости ИСУЭЭ'!$H116,[1]!ISUEE_COST[OBJECT],0),COLUMN([1]!ISUEE_COST[Цена базовая в отношении года:]))</f>
        <v>2024</v>
      </c>
      <c r="L116" s="15">
        <f>INDEX([1]!ISUEE_COST[#Data],MATCH('Расчет стоимости ИСУЭЭ'!$H116,[1]!ISUEE_COST[OBJECT],0),COLUMN([1]!ISUEE_COST[Руб., без НДС]))</f>
        <v>788.33</v>
      </c>
      <c r="M116" s="26">
        <v>1.127</v>
      </c>
      <c r="N116" s="15">
        <f t="shared" si="18"/>
        <v>888.45</v>
      </c>
      <c r="O116" s="17" t="s">
        <v>25</v>
      </c>
      <c r="P116" s="7" t="s">
        <v>25</v>
      </c>
      <c r="Q116" s="15">
        <f>SUMIFS([1]!ISUEE_COST[Сумма, руб. без НДС],[1]!ISUEE_COST[OBJECT],'Расчет стоимости ИСУЭЭ'!$H116,[1]!ISUEE_COST[Период реализации],'Расчет стоимости ИСУЭЭ'!$I116)</f>
        <v>1063474.6500000001</v>
      </c>
      <c r="R116" s="15">
        <f>SUMIFS([1]!ISUEE_COST[Сумма, руб. с НДС],[1]!ISUEE_COST[OBJECT],'Расчет стоимости ИСУЭЭ'!$H116,[1]!ISUEE_COST[Период реализации],'Расчет стоимости ИСУЭЭ'!$I116)</f>
        <v>1276169.58</v>
      </c>
      <c r="T116" s="21"/>
    </row>
    <row r="117" spans="2:20" ht="30" customHeight="1" x14ac:dyDescent="0.25">
      <c r="B117" s="9">
        <v>1</v>
      </c>
      <c r="C117" s="9">
        <v>4</v>
      </c>
      <c r="D117" s="9">
        <v>2</v>
      </c>
      <c r="E117" s="9">
        <v>1</v>
      </c>
      <c r="F117" s="9"/>
      <c r="G117" s="10" t="str">
        <f t="shared" si="10"/>
        <v>1.4.2.1</v>
      </c>
      <c r="H117" s="25"/>
      <c r="I117" s="14">
        <v>2027</v>
      </c>
      <c r="J117" s="22" t="s">
        <v>40</v>
      </c>
      <c r="K117" s="7"/>
      <c r="L117" s="12"/>
      <c r="M117" s="23"/>
      <c r="N117" s="12"/>
      <c r="O117" s="17">
        <f>SUM(O118:O119)</f>
        <v>35</v>
      </c>
      <c r="P117" s="12"/>
      <c r="Q117" s="15">
        <f>SUM(Q118:Q119)</f>
        <v>3523218.6500000004</v>
      </c>
      <c r="R117" s="15">
        <f>SUM(R118:R119)</f>
        <v>4227862.38</v>
      </c>
      <c r="T117" s="21"/>
    </row>
    <row r="118" spans="2:20" ht="30" customHeight="1" x14ac:dyDescent="0.25">
      <c r="B118" s="9">
        <v>1</v>
      </c>
      <c r="C118" s="9">
        <v>4</v>
      </c>
      <c r="D118" s="9">
        <v>2</v>
      </c>
      <c r="E118" s="9">
        <v>1</v>
      </c>
      <c r="F118" s="9">
        <v>1</v>
      </c>
      <c r="G118" s="10" t="str">
        <f t="shared" si="10"/>
        <v>1.4.2.1.1</v>
      </c>
      <c r="H118" s="19" t="s">
        <v>73</v>
      </c>
      <c r="I118" s="14">
        <v>2027</v>
      </c>
      <c r="J118" s="20" t="s">
        <v>74</v>
      </c>
      <c r="K118" s="7">
        <f>INDEX([1]!ISUEE_COST[#Data],MATCH('Расчет стоимости ИСУЭЭ'!$H118,[1]!ISUEE_COST[OBJECT],0),COLUMN([1]!ISUEE_COST[Цена базовая в отношении года:]))</f>
        <v>2024</v>
      </c>
      <c r="L118" s="15">
        <f>INDEX([1]!ISUEE_COST[#Data],MATCH('Расчет стоимости ИСУЭЭ'!$H118,[1]!ISUEE_COST[OBJECT],0),COLUMN([1]!ISUEE_COST[Руб., без НДС]))</f>
        <v>52053.11</v>
      </c>
      <c r="M118" s="26">
        <v>1.127</v>
      </c>
      <c r="N118" s="15">
        <f t="shared" ref="N118:N119" si="19">IF($M118="Применение ИПЦ не предусмотрено",$L118,ROUND(L118*M118,2))</f>
        <v>58663.85</v>
      </c>
      <c r="O118" s="17">
        <f>SUMIFS([1]!ISUEE_COST[Количество (условное, если не применимо)],[1]!ISUEE_COST[OBJECT],'Расчет стоимости ИСУЭЭ'!$H118,[1]!ISUEE_COST[Период реализации],'Расчет стоимости ИСУЭЭ'!$I118)</f>
        <v>35</v>
      </c>
      <c r="P118" s="7" t="str">
        <f>INDEX([1]!ISUEE_COST[#Data],MATCH('Расчет стоимости ИСУЭЭ'!$H118,[1]!ISUEE_COST[OBJECT],0),COLUMN([1]!ISUEE_COST[Единица измерения]))</f>
        <v>шт.</v>
      </c>
      <c r="Q118" s="15">
        <f>SUMIFS([1]!ISUEE_COST[Сумма, руб. без НДС],[1]!ISUEE_COST[OBJECT],'Расчет стоимости ИСУЭЭ'!$H118,[1]!ISUEE_COST[Период реализации],'Расчет стоимости ИСУЭЭ'!$I118)</f>
        <v>2053234.75</v>
      </c>
      <c r="R118" s="15">
        <f>SUMIFS([1]!ISUEE_COST[Сумма, руб. с НДС],[1]!ISUEE_COST[OBJECT],'Расчет стоимости ИСУЭЭ'!$H118,[1]!ISUEE_COST[Период реализации],'Расчет стоимости ИСУЭЭ'!$I118)</f>
        <v>2463881.6999999997</v>
      </c>
      <c r="T118" s="21"/>
    </row>
    <row r="119" spans="2:20" ht="30" customHeight="1" x14ac:dyDescent="0.25">
      <c r="B119" s="9">
        <v>1</v>
      </c>
      <c r="C119" s="9">
        <v>4</v>
      </c>
      <c r="D119" s="9">
        <v>2</v>
      </c>
      <c r="E119" s="9">
        <v>1</v>
      </c>
      <c r="F119" s="9">
        <v>2</v>
      </c>
      <c r="G119" s="10" t="str">
        <f t="shared" si="10"/>
        <v>1.4.2.1.2</v>
      </c>
      <c r="H119" s="19" t="s">
        <v>75</v>
      </c>
      <c r="I119" s="14">
        <v>2027</v>
      </c>
      <c r="J119" s="20" t="s">
        <v>76</v>
      </c>
      <c r="K119" s="7">
        <f>INDEX([1]!ISUEE_COST[#Data],MATCH('Расчет стоимости ИСУЭЭ'!$H119,[1]!ISUEE_COST[OBJECT],0),COLUMN([1]!ISUEE_COST[Цена базовая в отношении года:]))</f>
        <v>2024</v>
      </c>
      <c r="L119" s="15">
        <f>INDEX([1]!ISUEE_COST[#Data],MATCH('Расчет стоимости ИСУЭЭ'!$H119,[1]!ISUEE_COST[OBJECT],0),COLUMN([1]!ISUEE_COST[Руб., без НДС]))</f>
        <v>37266.67</v>
      </c>
      <c r="M119" s="26">
        <v>1.127</v>
      </c>
      <c r="N119" s="15">
        <f t="shared" si="19"/>
        <v>41999.54</v>
      </c>
      <c r="O119" s="17" t="s">
        <v>25</v>
      </c>
      <c r="P119" s="7" t="s">
        <v>25</v>
      </c>
      <c r="Q119" s="15">
        <f>SUMIFS([1]!ISUEE_COST[Сумма, руб. без НДС],[1]!ISUEE_COST[OBJECT],'Расчет стоимости ИСУЭЭ'!$H119,[1]!ISUEE_COST[Период реализации],'Расчет стоимости ИСУЭЭ'!$I119)</f>
        <v>1469983.9000000001</v>
      </c>
      <c r="R119" s="15">
        <f>SUMIFS([1]!ISUEE_COST[Сумма, руб. с НДС],[1]!ISUEE_COST[OBJECT],'Расчет стоимости ИСУЭЭ'!$H119,[1]!ISUEE_COST[Период реализации],'Расчет стоимости ИСУЭЭ'!$I119)</f>
        <v>1763980.6800000002</v>
      </c>
      <c r="T119" s="21"/>
    </row>
    <row r="120" spans="2:20" ht="30" customHeight="1" x14ac:dyDescent="0.25">
      <c r="B120" s="9">
        <v>1</v>
      </c>
      <c r="C120" s="9">
        <v>4</v>
      </c>
      <c r="D120" s="9">
        <v>3</v>
      </c>
      <c r="E120" s="9">
        <v>1</v>
      </c>
      <c r="F120" s="9"/>
      <c r="G120" s="10" t="str">
        <f t="shared" si="10"/>
        <v>1.4.3.1</v>
      </c>
      <c r="H120" s="19"/>
      <c r="I120" s="14">
        <v>2027</v>
      </c>
      <c r="J120" s="22" t="s">
        <v>45</v>
      </c>
      <c r="K120" s="7"/>
      <c r="L120" s="12"/>
      <c r="M120" s="23"/>
      <c r="N120" s="12"/>
      <c r="O120" s="17" t="s">
        <v>25</v>
      </c>
      <c r="P120" s="12"/>
      <c r="Q120" s="15">
        <f>SUM(Q121:Q124)</f>
        <v>2082796</v>
      </c>
      <c r="R120" s="15">
        <f>SUM(R121:R124)</f>
        <v>2082796</v>
      </c>
      <c r="T120" s="21"/>
    </row>
    <row r="121" spans="2:20" ht="30" customHeight="1" x14ac:dyDescent="0.25">
      <c r="B121" s="9">
        <v>1</v>
      </c>
      <c r="C121" s="9">
        <v>4</v>
      </c>
      <c r="D121" s="9">
        <v>3</v>
      </c>
      <c r="E121" s="9">
        <v>1</v>
      </c>
      <c r="F121" s="9">
        <v>1</v>
      </c>
      <c r="G121" s="10" t="str">
        <f t="shared" si="10"/>
        <v>1.4.3.1.1</v>
      </c>
      <c r="H121" s="19" t="s">
        <v>77</v>
      </c>
      <c r="I121" s="14">
        <v>2027</v>
      </c>
      <c r="J121" s="20" t="s">
        <v>78</v>
      </c>
      <c r="K121" s="7">
        <f>INDEX([1]!ISUEE_COST[#Data],MATCH('Расчет стоимости ИСУЭЭ'!$H121,[1]!ISUEE_COST[OBJECT],0),COLUMN([1]!ISUEE_COST[Цена базовая в отношении года:]))</f>
        <v>2024</v>
      </c>
      <c r="L121" s="15">
        <f>INDEX([1]!ISUEE_COST[#Data],MATCH('Расчет стоимости ИСУЭЭ'!$H121,[1]!ISUEE_COST[OBJECT],0),COLUMN([1]!ISUEE_COST[Руб., без НДС]))</f>
        <v>180000</v>
      </c>
      <c r="M121" s="26">
        <v>1.127</v>
      </c>
      <c r="N121" s="15">
        <f t="shared" ref="N121:N124" si="20">IF($M121="Применение ИПЦ не предусмотрено",$L121,ROUND(L121*M121,2))</f>
        <v>202860</v>
      </c>
      <c r="O121" s="17">
        <f>SUMIFS([1]!ISUEE_COST[Количество (условное, если не применимо)],[1]!ISUEE_COST[OBJECT],'Расчет стоимости ИСУЭЭ'!$H121,[1]!ISUEE_COST[Период реализации],'Расчет стоимости ИСУЭЭ'!$I121)</f>
        <v>1</v>
      </c>
      <c r="P121" s="7" t="str">
        <f>INDEX([1]!ISUEE_COST[#Data],MATCH('Расчет стоимости ИСУЭЭ'!$H121,[1]!ISUEE_COST[OBJECT],0),COLUMN([1]!ISUEE_COST[Единица измерения]))</f>
        <v>компл.</v>
      </c>
      <c r="Q121" s="15">
        <f>SUMIFS([1]!ISUEE_COST[Сумма, руб. без НДС],[1]!ISUEE_COST[OBJECT],'Расчет стоимости ИСУЭЭ'!$H121,[1]!ISUEE_COST[Период реализации],'Расчет стоимости ИСУЭЭ'!$I121)</f>
        <v>202860</v>
      </c>
      <c r="R121" s="15">
        <f>SUMIFS([1]!ISUEE_COST[Сумма, руб. с НДС],[1]!ISUEE_COST[OBJECT],'Расчет стоимости ИСУЭЭ'!$H121,[1]!ISUEE_COST[Период реализации],'Расчет стоимости ИСУЭЭ'!$I121)</f>
        <v>202860</v>
      </c>
      <c r="T121" s="21"/>
    </row>
    <row r="122" spans="2:20" ht="30" customHeight="1" x14ac:dyDescent="0.25">
      <c r="B122" s="9">
        <v>1</v>
      </c>
      <c r="C122" s="9">
        <v>4</v>
      </c>
      <c r="D122" s="9">
        <v>3</v>
      </c>
      <c r="E122" s="9">
        <v>1</v>
      </c>
      <c r="F122" s="9">
        <v>2</v>
      </c>
      <c r="G122" s="10" t="str">
        <f t="shared" si="10"/>
        <v>1.4.3.1.2</v>
      </c>
      <c r="H122" s="19" t="s">
        <v>79</v>
      </c>
      <c r="I122" s="14">
        <v>2027</v>
      </c>
      <c r="J122" s="20" t="s">
        <v>80</v>
      </c>
      <c r="K122" s="7">
        <f>INDEX([1]!ISUEE_COST[#Data],MATCH('Расчет стоимости ИСУЭЭ'!$H122,[1]!ISUEE_COST[OBJECT],0),COLUMN([1]!ISUEE_COST[Цена базовая в отношении года:]))</f>
        <v>2024</v>
      </c>
      <c r="L122" s="15">
        <f>INDEX([1]!ISUEE_COST[#Data],MATCH('Расчет стоимости ИСУЭЭ'!$H122,[1]!ISUEE_COST[OBJECT],0),COLUMN([1]!ISUEE_COST[Руб., без НДС]))</f>
        <v>24</v>
      </c>
      <c r="M122" s="26">
        <v>1.127</v>
      </c>
      <c r="N122" s="15">
        <f t="shared" si="20"/>
        <v>27.05</v>
      </c>
      <c r="O122" s="17">
        <f>SUMIFS([1]!ISUEE_COST[Количество (условное, если не применимо)],[1]!ISUEE_COST[OBJECT],'Расчет стоимости ИСУЭЭ'!$H122,[1]!ISUEE_COST[Период реализации],'Расчет стоимости ИСУЭЭ'!$I122)</f>
        <v>50000</v>
      </c>
      <c r="P122" s="7" t="str">
        <f>INDEX([1]!ISUEE_COST[#Data],MATCH('Расчет стоимости ИСУЭЭ'!$H122,[1]!ISUEE_COST[OBJECT],0),COLUMN([1]!ISUEE_COST[Единица измерения]))</f>
        <v>шт.</v>
      </c>
      <c r="Q122" s="15">
        <f>SUMIFS([1]!ISUEE_COST[Сумма, руб. без НДС],[1]!ISUEE_COST[OBJECT],'Расчет стоимости ИСУЭЭ'!$H122,[1]!ISUEE_COST[Период реализации],'Расчет стоимости ИСУЭЭ'!$I122)</f>
        <v>1352500</v>
      </c>
      <c r="R122" s="15">
        <f>SUMIFS([1]!ISUEE_COST[Сумма, руб. с НДС],[1]!ISUEE_COST[OBJECT],'Расчет стоимости ИСУЭЭ'!$H122,[1]!ISUEE_COST[Период реализации],'Расчет стоимости ИСУЭЭ'!$I122)</f>
        <v>1352500</v>
      </c>
      <c r="T122" s="21"/>
    </row>
    <row r="123" spans="2:20" ht="30" customHeight="1" x14ac:dyDescent="0.25">
      <c r="B123" s="9">
        <v>1</v>
      </c>
      <c r="C123" s="9">
        <v>4</v>
      </c>
      <c r="D123" s="9">
        <v>3</v>
      </c>
      <c r="E123" s="9">
        <v>1</v>
      </c>
      <c r="F123" s="9">
        <v>3</v>
      </c>
      <c r="G123" s="10" t="str">
        <f t="shared" si="10"/>
        <v>1.4.3.1.3</v>
      </c>
      <c r="H123" s="19" t="s">
        <v>81</v>
      </c>
      <c r="I123" s="14">
        <v>2027</v>
      </c>
      <c r="J123" s="20" t="s">
        <v>82</v>
      </c>
      <c r="K123" s="7">
        <f>INDEX([1]!ISUEE_COST[#Data],MATCH('Расчет стоимости ИСУЭЭ'!$H123,[1]!ISUEE_COST[OBJECT],0),COLUMN([1]!ISUEE_COST[Цена базовая в отношении года:]))</f>
        <v>2024</v>
      </c>
      <c r="L123" s="15">
        <f>INDEX([1]!ISUEE_COST[#Data],MATCH('Расчет стоимости ИСУЭЭ'!$H123,[1]!ISUEE_COST[OBJECT],0),COLUMN([1]!ISUEE_COST[Руб., без НДС]))</f>
        <v>317999.99999488</v>
      </c>
      <c r="M123" s="26">
        <v>1.127</v>
      </c>
      <c r="N123" s="15">
        <f t="shared" si="20"/>
        <v>358386</v>
      </c>
      <c r="O123" s="17">
        <f>SUMIFS([1]!ISUEE_COST[Количество (условное, если не применимо)],[1]!ISUEE_COST[OBJECT],'Расчет стоимости ИСУЭЭ'!$H123,[1]!ISUEE_COST[Период реализации],'Расчет стоимости ИСУЭЭ'!$I123)</f>
        <v>1</v>
      </c>
      <c r="P123" s="7" t="str">
        <f>INDEX([1]!ISUEE_COST[#Data],MATCH('Расчет стоимости ИСУЭЭ'!$H123,[1]!ISUEE_COST[OBJECT],0),COLUMN([1]!ISUEE_COST[Единица измерения]))</f>
        <v>компл.</v>
      </c>
      <c r="Q123" s="15">
        <f>SUMIFS([1]!ISUEE_COST[Сумма, руб. без НДС],[1]!ISUEE_COST[OBJECT],'Расчет стоимости ИСУЭЭ'!$H123,[1]!ISUEE_COST[Период реализации],'Расчет стоимости ИСУЭЭ'!$I123)</f>
        <v>358386</v>
      </c>
      <c r="R123" s="15">
        <f>SUMIFS([1]!ISUEE_COST[Сумма, руб. с НДС],[1]!ISUEE_COST[OBJECT],'Расчет стоимости ИСУЭЭ'!$H123,[1]!ISUEE_COST[Период реализации],'Расчет стоимости ИСУЭЭ'!$I123)</f>
        <v>358386</v>
      </c>
      <c r="T123" s="21"/>
    </row>
    <row r="124" spans="2:20" ht="30" customHeight="1" x14ac:dyDescent="0.25">
      <c r="B124" s="9">
        <v>1</v>
      </c>
      <c r="C124" s="9">
        <v>4</v>
      </c>
      <c r="D124" s="9">
        <v>3</v>
      </c>
      <c r="E124" s="9">
        <v>1</v>
      </c>
      <c r="F124" s="9">
        <v>4</v>
      </c>
      <c r="G124" s="10" t="str">
        <f t="shared" si="10"/>
        <v>1.4.3.1.4</v>
      </c>
      <c r="H124" s="19" t="s">
        <v>85</v>
      </c>
      <c r="I124" s="14">
        <v>2027</v>
      </c>
      <c r="J124" s="20" t="s">
        <v>86</v>
      </c>
      <c r="K124" s="7">
        <f>INDEX([1]!ISUEE_COST[#Data],MATCH('Расчет стоимости ИСУЭЭ'!$H124,[1]!ISUEE_COST[OBJECT],0),COLUMN([1]!ISUEE_COST[Цена базовая в отношении года:]))</f>
        <v>2024</v>
      </c>
      <c r="L124" s="15">
        <f>INDEX([1]!ISUEE_COST[#Data],MATCH('Расчет стоимости ИСУЭЭ'!$H124,[1]!ISUEE_COST[OBJECT],0),COLUMN([1]!ISUEE_COST[Руб., без НДС]))</f>
        <v>150000</v>
      </c>
      <c r="M124" s="26">
        <v>1.127</v>
      </c>
      <c r="N124" s="15">
        <f t="shared" si="20"/>
        <v>169050</v>
      </c>
      <c r="O124" s="17">
        <f>SUMIFS([1]!ISUEE_COST[Количество (условное, если не применимо)],[1]!ISUEE_COST[OBJECT],'Расчет стоимости ИСУЭЭ'!$H124,[1]!ISUEE_COST[Период реализации],'Расчет стоимости ИСУЭЭ'!$I124)</f>
        <v>1</v>
      </c>
      <c r="P124" s="7" t="str">
        <f>INDEX([1]!ISUEE_COST[#Data],MATCH('Расчет стоимости ИСУЭЭ'!$H124,[1]!ISUEE_COST[OBJECT],0),COLUMN([1]!ISUEE_COST[Единица измерения]))</f>
        <v>компл.</v>
      </c>
      <c r="Q124" s="15">
        <f>SUMIFS([1]!ISUEE_COST[Сумма, руб. без НДС],[1]!ISUEE_COST[OBJECT],'Расчет стоимости ИСУЭЭ'!$H124,[1]!ISUEE_COST[Период реализации],'Расчет стоимости ИСУЭЭ'!$I124)</f>
        <v>169050</v>
      </c>
      <c r="R124" s="15">
        <f>SUMIFS([1]!ISUEE_COST[Сумма, руб. с НДС],[1]!ISUEE_COST[OBJECT],'Расчет стоимости ИСУЭЭ'!$H124,[1]!ISUEE_COST[Период реализации],'Расчет стоимости ИСУЭЭ'!$I124)</f>
        <v>169050</v>
      </c>
      <c r="T124" s="21"/>
    </row>
    <row r="125" spans="2:20" ht="30" hidden="1" customHeight="1" x14ac:dyDescent="0.25">
      <c r="B125" s="9"/>
      <c r="C125" s="27"/>
      <c r="D125" s="27"/>
      <c r="E125" s="27"/>
      <c r="F125" s="27"/>
      <c r="G125" s="10" t="str">
        <f t="shared" si="10"/>
        <v/>
      </c>
      <c r="H125" s="27"/>
      <c r="I125" s="27"/>
      <c r="J125" s="28"/>
      <c r="K125" s="7"/>
      <c r="L125" s="12"/>
      <c r="M125" s="23"/>
      <c r="N125" s="12"/>
      <c r="O125" s="12"/>
      <c r="P125" s="12"/>
      <c r="Q125" s="12"/>
      <c r="R125" s="12"/>
      <c r="T125" s="21"/>
    </row>
    <row r="126" spans="2:20" ht="30" hidden="1" customHeight="1" x14ac:dyDescent="0.25">
      <c r="B126" s="9"/>
      <c r="C126" s="27"/>
      <c r="D126" s="27"/>
      <c r="E126" s="27"/>
      <c r="F126" s="27"/>
      <c r="G126" s="10" t="str">
        <f t="shared" si="10"/>
        <v/>
      </c>
      <c r="H126" s="27"/>
      <c r="I126" s="27"/>
      <c r="J126" s="28"/>
      <c r="K126" s="7"/>
      <c r="L126" s="12"/>
      <c r="M126" s="23"/>
      <c r="N126" s="12"/>
      <c r="O126" s="12"/>
      <c r="P126" s="12"/>
      <c r="Q126" s="12"/>
      <c r="R126" s="12"/>
      <c r="T126" s="21"/>
    </row>
    <row r="127" spans="2:20" ht="30" hidden="1" customHeight="1" x14ac:dyDescent="0.25">
      <c r="B127" s="9"/>
      <c r="C127" s="27"/>
      <c r="D127" s="27"/>
      <c r="E127" s="27"/>
      <c r="F127" s="27"/>
      <c r="G127" s="10" t="str">
        <f t="shared" si="10"/>
        <v/>
      </c>
      <c r="H127" s="27"/>
      <c r="I127" s="27"/>
      <c r="J127" s="28"/>
      <c r="K127" s="7"/>
      <c r="L127" s="12"/>
      <c r="M127" s="23"/>
      <c r="N127" s="12"/>
      <c r="O127" s="12"/>
      <c r="P127" s="12"/>
      <c r="Q127" s="12"/>
      <c r="R127" s="12"/>
      <c r="T127" s="21"/>
    </row>
    <row r="128" spans="2:20" ht="30" hidden="1" customHeight="1" x14ac:dyDescent="0.25">
      <c r="B128" s="9"/>
      <c r="C128" s="27"/>
      <c r="D128" s="27"/>
      <c r="E128" s="27"/>
      <c r="F128" s="27"/>
      <c r="G128" s="10" t="str">
        <f t="shared" si="10"/>
        <v/>
      </c>
      <c r="H128" s="27"/>
      <c r="I128" s="27"/>
      <c r="J128" s="28"/>
      <c r="K128" s="7"/>
      <c r="L128" s="12"/>
      <c r="M128" s="23"/>
      <c r="N128" s="12"/>
      <c r="O128" s="12"/>
      <c r="P128" s="12"/>
      <c r="Q128" s="12"/>
      <c r="R128" s="12"/>
      <c r="T128" s="21"/>
    </row>
    <row r="129" spans="2:20" ht="30" hidden="1" customHeight="1" x14ac:dyDescent="0.25">
      <c r="B129" s="9"/>
      <c r="C129" s="27"/>
      <c r="D129" s="27"/>
      <c r="E129" s="27"/>
      <c r="F129" s="27"/>
      <c r="G129" s="10" t="str">
        <f t="shared" si="10"/>
        <v/>
      </c>
      <c r="H129" s="27"/>
      <c r="I129" s="27"/>
      <c r="J129" s="28"/>
      <c r="K129" s="7"/>
      <c r="L129" s="12"/>
      <c r="M129" s="23"/>
      <c r="N129" s="12"/>
      <c r="O129" s="12"/>
      <c r="P129" s="12"/>
      <c r="Q129" s="12"/>
      <c r="R129" s="12"/>
      <c r="T129" s="21"/>
    </row>
    <row r="130" spans="2:20" ht="30" hidden="1" customHeight="1" x14ac:dyDescent="0.25">
      <c r="B130" s="9"/>
      <c r="C130" s="27"/>
      <c r="D130" s="27"/>
      <c r="E130" s="27"/>
      <c r="F130" s="27"/>
      <c r="G130" s="10" t="str">
        <f t="shared" si="10"/>
        <v/>
      </c>
      <c r="H130" s="27"/>
      <c r="I130" s="27"/>
      <c r="J130" s="28"/>
      <c r="K130" s="7"/>
      <c r="L130" s="12"/>
      <c r="M130" s="23"/>
      <c r="N130" s="12"/>
      <c r="O130" s="12"/>
      <c r="P130" s="12"/>
      <c r="Q130" s="12"/>
      <c r="R130" s="12"/>
      <c r="T130" s="21"/>
    </row>
    <row r="131" spans="2:20" ht="30" hidden="1" customHeight="1" x14ac:dyDescent="0.25">
      <c r="B131" s="9"/>
      <c r="C131" s="27"/>
      <c r="D131" s="27"/>
      <c r="E131" s="27"/>
      <c r="F131" s="27"/>
      <c r="G131" s="10" t="str">
        <f t="shared" si="10"/>
        <v/>
      </c>
      <c r="H131" s="27"/>
      <c r="I131" s="27"/>
      <c r="J131" s="28"/>
      <c r="K131" s="7"/>
      <c r="L131" s="12"/>
      <c r="M131" s="23"/>
      <c r="N131" s="12"/>
      <c r="O131" s="12"/>
      <c r="P131" s="12"/>
      <c r="Q131" s="12"/>
      <c r="R131" s="12"/>
      <c r="T131" s="21"/>
    </row>
    <row r="132" spans="2:20" ht="30" hidden="1" customHeight="1" x14ac:dyDescent="0.25">
      <c r="B132" s="9"/>
      <c r="C132" s="27"/>
      <c r="D132" s="27"/>
      <c r="E132" s="27"/>
      <c r="F132" s="27"/>
      <c r="G132" s="10" t="str">
        <f t="shared" si="10"/>
        <v/>
      </c>
      <c r="H132" s="27"/>
      <c r="I132" s="27"/>
      <c r="J132" s="28"/>
      <c r="K132" s="7"/>
      <c r="L132" s="12"/>
      <c r="M132" s="23"/>
      <c r="N132" s="12"/>
      <c r="O132" s="12"/>
      <c r="P132" s="12"/>
      <c r="Q132" s="12"/>
      <c r="R132" s="12"/>
      <c r="T132" s="21"/>
    </row>
    <row r="133" spans="2:20" ht="30" hidden="1" customHeight="1" x14ac:dyDescent="0.25">
      <c r="B133" s="9"/>
      <c r="C133" s="27"/>
      <c r="D133" s="27"/>
      <c r="E133" s="27"/>
      <c r="F133" s="27"/>
      <c r="G133" s="10" t="str">
        <f t="shared" si="10"/>
        <v/>
      </c>
      <c r="H133" s="27"/>
      <c r="I133" s="27"/>
      <c r="J133" s="28"/>
      <c r="K133" s="7"/>
      <c r="L133" s="12"/>
      <c r="M133" s="23"/>
      <c r="N133" s="12"/>
      <c r="O133" s="12"/>
      <c r="P133" s="12"/>
      <c r="Q133" s="12"/>
      <c r="R133" s="12"/>
      <c r="T133" s="21"/>
    </row>
    <row r="134" spans="2:20" ht="30" hidden="1" customHeight="1" x14ac:dyDescent="0.25">
      <c r="B134" s="9"/>
      <c r="C134" s="27"/>
      <c r="D134" s="27"/>
      <c r="E134" s="27"/>
      <c r="F134" s="27"/>
      <c r="G134" s="10" t="str">
        <f t="shared" si="10"/>
        <v/>
      </c>
      <c r="H134" s="27"/>
      <c r="I134" s="27"/>
      <c r="J134" s="28"/>
      <c r="K134" s="7"/>
      <c r="L134" s="12"/>
      <c r="M134" s="23"/>
      <c r="N134" s="12"/>
      <c r="O134" s="12"/>
      <c r="P134" s="12"/>
      <c r="Q134" s="12"/>
      <c r="R134" s="12"/>
      <c r="T134" s="21"/>
    </row>
    <row r="135" spans="2:20" ht="30" hidden="1" customHeight="1" x14ac:dyDescent="0.25">
      <c r="B135" s="9"/>
      <c r="C135" s="27"/>
      <c r="D135" s="27"/>
      <c r="E135" s="27"/>
      <c r="F135" s="27"/>
      <c r="G135" s="10" t="str">
        <f t="shared" si="10"/>
        <v/>
      </c>
      <c r="H135" s="27"/>
      <c r="I135" s="27"/>
      <c r="J135" s="28"/>
      <c r="K135" s="7"/>
      <c r="L135" s="12"/>
      <c r="M135" s="23"/>
      <c r="N135" s="12"/>
      <c r="O135" s="12"/>
      <c r="P135" s="12"/>
      <c r="Q135" s="12"/>
      <c r="R135" s="12"/>
      <c r="T135" s="21"/>
    </row>
    <row r="136" spans="2:20" ht="30" customHeight="1" x14ac:dyDescent="0.25">
      <c r="B136" s="9">
        <v>1</v>
      </c>
      <c r="C136" s="9">
        <v>5</v>
      </c>
      <c r="D136" s="9"/>
      <c r="E136" s="9"/>
      <c r="F136" s="9"/>
      <c r="G136" s="10" t="str">
        <f t="shared" si="10"/>
        <v>1.5</v>
      </c>
      <c r="H136" s="9"/>
      <c r="I136" s="14">
        <v>2028</v>
      </c>
      <c r="J136" s="10" t="s">
        <v>87</v>
      </c>
      <c r="K136" s="7"/>
      <c r="L136" s="12"/>
      <c r="M136" s="23"/>
      <c r="N136" s="12"/>
      <c r="O136" s="7"/>
      <c r="P136" s="12"/>
      <c r="Q136" s="15">
        <f>Q137+Q149+Q152</f>
        <v>456770348.57999998</v>
      </c>
      <c r="R136" s="15">
        <f>R137+R149+R152</f>
        <v>547691227.09599996</v>
      </c>
      <c r="T136" s="21"/>
    </row>
    <row r="137" spans="2:20" ht="30" customHeight="1" x14ac:dyDescent="0.25">
      <c r="B137" s="9">
        <v>1</v>
      </c>
      <c r="C137" s="9">
        <v>5</v>
      </c>
      <c r="D137" s="9">
        <v>1</v>
      </c>
      <c r="E137" s="9"/>
      <c r="F137" s="9"/>
      <c r="G137" s="10" t="str">
        <f t="shared" si="10"/>
        <v>1.5.1</v>
      </c>
      <c r="H137" s="25"/>
      <c r="I137" s="14">
        <v>2028</v>
      </c>
      <c r="J137" s="16" t="s">
        <v>19</v>
      </c>
      <c r="K137" s="7"/>
      <c r="L137" s="12"/>
      <c r="M137" s="23"/>
      <c r="N137" s="12"/>
      <c r="O137" s="17">
        <f>O138+O141+O144</f>
        <v>31602</v>
      </c>
      <c r="P137" s="12"/>
      <c r="Q137" s="15">
        <f>Q138+Q141+Q144</f>
        <v>450940495.27999997</v>
      </c>
      <c r="R137" s="15">
        <f>R138+R141+R144</f>
        <v>541128594.33599997</v>
      </c>
      <c r="T137" s="21"/>
    </row>
    <row r="138" spans="2:20" ht="30" customHeight="1" x14ac:dyDescent="0.25">
      <c r="B138" s="9">
        <v>1</v>
      </c>
      <c r="C138" s="9">
        <v>5</v>
      </c>
      <c r="D138" s="9">
        <v>1</v>
      </c>
      <c r="E138" s="9">
        <v>1</v>
      </c>
      <c r="F138" s="9"/>
      <c r="G138" s="10" t="str">
        <f t="shared" ref="G138:G201" si="21">IF(SUM(B138:F138)=0,"",_xlfn.TEXTJOIN(".",TRUE,B138:F138))</f>
        <v>1.5.1.1</v>
      </c>
      <c r="H138" s="25"/>
      <c r="I138" s="14">
        <v>2028</v>
      </c>
      <c r="J138" s="18" t="s">
        <v>20</v>
      </c>
      <c r="K138" s="7"/>
      <c r="L138" s="12"/>
      <c r="M138" s="23"/>
      <c r="N138" s="12"/>
      <c r="O138" s="17">
        <f>SUM(O139:O140)</f>
        <v>31004</v>
      </c>
      <c r="P138" s="12"/>
      <c r="Q138" s="15">
        <f>SUM(Q139:Q140)</f>
        <v>431467476.03999996</v>
      </c>
      <c r="R138" s="15">
        <f>SUM(R139:R140)</f>
        <v>517760971.24799997</v>
      </c>
      <c r="T138" s="21"/>
    </row>
    <row r="139" spans="2:20" ht="30" customHeight="1" x14ac:dyDescent="0.25">
      <c r="B139" s="9">
        <v>1</v>
      </c>
      <c r="C139" s="9">
        <v>5</v>
      </c>
      <c r="D139" s="9">
        <v>1</v>
      </c>
      <c r="E139" s="9">
        <v>1</v>
      </c>
      <c r="F139" s="9">
        <v>1</v>
      </c>
      <c r="G139" s="10" t="str">
        <f t="shared" si="21"/>
        <v>1.5.1.1.1</v>
      </c>
      <c r="H139" s="19" t="s">
        <v>57</v>
      </c>
      <c r="I139" s="14">
        <v>2028</v>
      </c>
      <c r="J139" s="20" t="s">
        <v>58</v>
      </c>
      <c r="K139" s="7">
        <f>INDEX([1]!ISUEE_COST[#Data],MATCH('Расчет стоимости ИСУЭЭ'!$H139,[1]!ISUEE_COST[OBJECT],0),COLUMN([1]!ISUEE_COST[Цена базовая в отношении года:]))</f>
        <v>2024</v>
      </c>
      <c r="L139" s="15">
        <f>INDEX([1]!ISUEE_COST[#Data],MATCH('Расчет стоимости ИСУЭЭ'!$H139,[1]!ISUEE_COST[OBJECT],0),COLUMN([1]!ISUEE_COST[Руб., без НДС]))</f>
        <v>7620.83</v>
      </c>
      <c r="M139" s="26">
        <v>1.1719999999999999</v>
      </c>
      <c r="N139" s="15">
        <f t="shared" ref="N139:N140" si="22">IF($M139="Применение ИПЦ не предусмотрено",$L139,ROUND(L139*M139,2))</f>
        <v>8931.61</v>
      </c>
      <c r="O139" s="17">
        <f>SUMIFS([1]!ISUEE_COST[Количество (условное, если не применимо)],[1]!ISUEE_COST[OBJECT],'Расчет стоимости ИСУЭЭ'!$H139,[1]!ISUEE_COST[Период реализации],'Расчет стоимости ИСУЭЭ'!$I139)</f>
        <v>31004</v>
      </c>
      <c r="P139" s="7" t="str">
        <f>INDEX([1]!ISUEE_COST[#Data],MATCH('Расчет стоимости ИСУЭЭ'!$H139,[1]!ISUEE_COST[OBJECT],0),COLUMN([1]!ISUEE_COST[Единица измерения]))</f>
        <v>шт.</v>
      </c>
      <c r="Q139" s="15">
        <f>SUMIFS([1]!ISUEE_COST[Сумма, руб. без НДС],[1]!ISUEE_COST[OBJECT],'Расчет стоимости ИСУЭЭ'!$H139,[1]!ISUEE_COST[Период реализации],'Расчет стоимости ИСУЭЭ'!$I139)</f>
        <v>276915636.44</v>
      </c>
      <c r="R139" s="15">
        <f>SUMIFS([1]!ISUEE_COST[Сумма, руб. с НДС],[1]!ISUEE_COST[OBJECT],'Расчет стоимости ИСУЭЭ'!$H139,[1]!ISUEE_COST[Период реализации],'Расчет стоимости ИСУЭЭ'!$I139)</f>
        <v>332298763.72799999</v>
      </c>
      <c r="T139" s="21"/>
    </row>
    <row r="140" spans="2:20" ht="30" customHeight="1" x14ac:dyDescent="0.25">
      <c r="B140" s="9">
        <v>1</v>
      </c>
      <c r="C140" s="9">
        <v>5</v>
      </c>
      <c r="D140" s="9">
        <v>1</v>
      </c>
      <c r="E140" s="9">
        <v>1</v>
      </c>
      <c r="F140" s="9">
        <v>2</v>
      </c>
      <c r="G140" s="10" t="str">
        <f t="shared" si="21"/>
        <v>1.5.1.1.2</v>
      </c>
      <c r="H140" s="19" t="s">
        <v>59</v>
      </c>
      <c r="I140" s="14">
        <v>2028</v>
      </c>
      <c r="J140" s="20" t="s">
        <v>60</v>
      </c>
      <c r="K140" s="7">
        <f>INDEX([1]!ISUEE_COST[#Data],MATCH('Расчет стоимости ИСУЭЭ'!$H140,[1]!ISUEE_COST[OBJECT],0),COLUMN([1]!ISUEE_COST[Цена базовая в отношении года:]))</f>
        <v>2024</v>
      </c>
      <c r="L140" s="15">
        <f>INDEX([1]!ISUEE_COST[#Data],MATCH('Расчет стоимости ИСУЭЭ'!$H140,[1]!ISUEE_COST[OBJECT],0),COLUMN([1]!ISUEE_COST[Руб., без НДС]))</f>
        <v>4253.33</v>
      </c>
      <c r="M140" s="26">
        <v>1.1719999999999999</v>
      </c>
      <c r="N140" s="15">
        <f t="shared" si="22"/>
        <v>4984.8999999999996</v>
      </c>
      <c r="O140" s="17" t="s">
        <v>25</v>
      </c>
      <c r="P140" s="7" t="s">
        <v>25</v>
      </c>
      <c r="Q140" s="15">
        <f>SUMIFS([1]!ISUEE_COST[Сумма, руб. без НДС],[1]!ISUEE_COST[OBJECT],'Расчет стоимости ИСУЭЭ'!$H140,[1]!ISUEE_COST[Период реализации],'Расчет стоимости ИСУЭЭ'!$I140)</f>
        <v>154551839.59999999</v>
      </c>
      <c r="R140" s="15">
        <f>SUMIFS([1]!ISUEE_COST[Сумма, руб. с НДС],[1]!ISUEE_COST[OBJECT],'Расчет стоимости ИСУЭЭ'!$H140,[1]!ISUEE_COST[Период реализации],'Расчет стоимости ИСУЭЭ'!$I140)</f>
        <v>185462207.51999998</v>
      </c>
      <c r="T140" s="21"/>
    </row>
    <row r="141" spans="2:20" ht="30" customHeight="1" x14ac:dyDescent="0.25">
      <c r="B141" s="9">
        <v>1</v>
      </c>
      <c r="C141" s="9">
        <v>5</v>
      </c>
      <c r="D141" s="9">
        <v>1</v>
      </c>
      <c r="E141" s="9">
        <v>2</v>
      </c>
      <c r="F141" s="9"/>
      <c r="G141" s="10" t="str">
        <f t="shared" si="21"/>
        <v>1.5.1.2</v>
      </c>
      <c r="H141" s="25"/>
      <c r="I141" s="14">
        <v>2028</v>
      </c>
      <c r="J141" s="22" t="s">
        <v>26</v>
      </c>
      <c r="K141" s="7"/>
      <c r="L141" s="12"/>
      <c r="M141" s="23"/>
      <c r="N141" s="12"/>
      <c r="O141" s="17">
        <f>SUM(O142:O143)</f>
        <v>222</v>
      </c>
      <c r="P141" s="12"/>
      <c r="Q141" s="15">
        <f>SUM(Q142:Q143)</f>
        <v>6321640.9199999999</v>
      </c>
      <c r="R141" s="15">
        <f>SUM(R142:R143)</f>
        <v>7585969.1039999994</v>
      </c>
      <c r="T141" s="21"/>
    </row>
    <row r="142" spans="2:20" ht="30" customHeight="1" x14ac:dyDescent="0.25">
      <c r="B142" s="9">
        <v>1</v>
      </c>
      <c r="C142" s="9">
        <v>5</v>
      </c>
      <c r="D142" s="9">
        <v>1</v>
      </c>
      <c r="E142" s="9">
        <v>2</v>
      </c>
      <c r="F142" s="9">
        <v>1</v>
      </c>
      <c r="G142" s="10" t="str">
        <f t="shared" si="21"/>
        <v>1.5.1.2.1</v>
      </c>
      <c r="H142" s="19" t="s">
        <v>61</v>
      </c>
      <c r="I142" s="14">
        <v>2028</v>
      </c>
      <c r="J142" s="20" t="s">
        <v>62</v>
      </c>
      <c r="K142" s="7">
        <f>INDEX([1]!ISUEE_COST[#Data],MATCH('Расчет стоимости ИСУЭЭ'!$H142,[1]!ISUEE_COST[OBJECT],0),COLUMN([1]!ISUEE_COST[Цена базовая в отношении года:]))</f>
        <v>2024</v>
      </c>
      <c r="L142" s="15">
        <f>INDEX([1]!ISUEE_COST[#Data],MATCH('Расчет стоимости ИСУЭЭ'!$H142,[1]!ISUEE_COST[OBJECT],0),COLUMN([1]!ISUEE_COST[Руб., без НДС]))</f>
        <v>16133.470000000001</v>
      </c>
      <c r="M142" s="26">
        <v>1.1719999999999999</v>
      </c>
      <c r="N142" s="15">
        <f t="shared" ref="N142:N143" si="23">IF($M142="Применение ИПЦ не предусмотрено",$L142,ROUND(L142*M142,2))</f>
        <v>18908.43</v>
      </c>
      <c r="O142" s="17">
        <f>SUMIFS([1]!ISUEE_COST[Количество (условное, если не применимо)],[1]!ISUEE_COST[OBJECT],'Расчет стоимости ИСУЭЭ'!$H142,[1]!ISUEE_COST[Период реализации],'Расчет стоимости ИСУЭЭ'!$I142)</f>
        <v>222</v>
      </c>
      <c r="P142" s="7" t="str">
        <f>INDEX([1]!ISUEE_COST[#Data],MATCH('Расчет стоимости ИСУЭЭ'!$H142,[1]!ISUEE_COST[OBJECT],0),COLUMN([1]!ISUEE_COST[Единица измерения]))</f>
        <v>шт.</v>
      </c>
      <c r="Q142" s="15">
        <f>SUMIFS([1]!ISUEE_COST[Сумма, руб. без НДС],[1]!ISUEE_COST[OBJECT],'Расчет стоимости ИСУЭЭ'!$H142,[1]!ISUEE_COST[Период реализации],'Расчет стоимости ИСУЭЭ'!$I142)</f>
        <v>4197671.46</v>
      </c>
      <c r="R142" s="15">
        <f>SUMIFS([1]!ISUEE_COST[Сумма, руб. с НДС],[1]!ISUEE_COST[OBJECT],'Расчет стоимости ИСУЭЭ'!$H142,[1]!ISUEE_COST[Период реализации],'Расчет стоимости ИСУЭЭ'!$I142)</f>
        <v>5037205.7519999994</v>
      </c>
      <c r="T142" s="21"/>
    </row>
    <row r="143" spans="2:20" ht="30" customHeight="1" x14ac:dyDescent="0.25">
      <c r="B143" s="9">
        <v>1</v>
      </c>
      <c r="C143" s="9">
        <v>5</v>
      </c>
      <c r="D143" s="9">
        <v>1</v>
      </c>
      <c r="E143" s="9">
        <v>2</v>
      </c>
      <c r="F143" s="9">
        <v>2</v>
      </c>
      <c r="G143" s="10" t="str">
        <f t="shared" si="21"/>
        <v>1.5.1.2.2</v>
      </c>
      <c r="H143" s="19" t="s">
        <v>63</v>
      </c>
      <c r="I143" s="14">
        <v>2028</v>
      </c>
      <c r="J143" s="20" t="s">
        <v>64</v>
      </c>
      <c r="K143" s="7">
        <f>INDEX([1]!ISUEE_COST[#Data],MATCH('Расчет стоимости ИСУЭЭ'!$H143,[1]!ISUEE_COST[OBJECT],0),COLUMN([1]!ISUEE_COST[Цена базовая в отношении года:]))</f>
        <v>2024</v>
      </c>
      <c r="L143" s="15">
        <f>INDEX([1]!ISUEE_COST[#Data],MATCH('Расчет стоимости ИСУЭЭ'!$H143,[1]!ISUEE_COST[OBJECT],0),COLUMN([1]!ISUEE_COST[Руб., без НДС]))</f>
        <v>8163.335</v>
      </c>
      <c r="M143" s="26">
        <v>1.1719999999999999</v>
      </c>
      <c r="N143" s="15">
        <f t="shared" si="23"/>
        <v>9567.43</v>
      </c>
      <c r="O143" s="17" t="s">
        <v>25</v>
      </c>
      <c r="P143" s="7" t="s">
        <v>25</v>
      </c>
      <c r="Q143" s="15">
        <f>SUMIFS([1]!ISUEE_COST[Сумма, руб. без НДС],[1]!ISUEE_COST[OBJECT],'Расчет стоимости ИСУЭЭ'!$H143,[1]!ISUEE_COST[Период реализации],'Расчет стоимости ИСУЭЭ'!$I143)</f>
        <v>2123969.46</v>
      </c>
      <c r="R143" s="15">
        <f>SUMIFS([1]!ISUEE_COST[Сумма, руб. с НДС],[1]!ISUEE_COST[OBJECT],'Расчет стоимости ИСУЭЭ'!$H143,[1]!ISUEE_COST[Период реализации],'Расчет стоимости ИСУЭЭ'!$I143)</f>
        <v>2548763.352</v>
      </c>
      <c r="T143" s="21"/>
    </row>
    <row r="144" spans="2:20" ht="30" customHeight="1" x14ac:dyDescent="0.25">
      <c r="B144" s="9">
        <v>1</v>
      </c>
      <c r="C144" s="9">
        <v>5</v>
      </c>
      <c r="D144" s="9">
        <v>1</v>
      </c>
      <c r="E144" s="9">
        <v>3</v>
      </c>
      <c r="F144" s="9"/>
      <c r="G144" s="10" t="str">
        <f t="shared" si="21"/>
        <v>1.5.1.3</v>
      </c>
      <c r="H144" s="25"/>
      <c r="I144" s="14">
        <v>2028</v>
      </c>
      <c r="J144" s="22" t="s">
        <v>31</v>
      </c>
      <c r="K144" s="7"/>
      <c r="L144" s="12"/>
      <c r="M144" s="23"/>
      <c r="N144" s="12"/>
      <c r="O144" s="17">
        <f>O145</f>
        <v>376</v>
      </c>
      <c r="P144" s="12"/>
      <c r="Q144" s="15">
        <f>SUM(Q145:Q148)</f>
        <v>13151378.320000002</v>
      </c>
      <c r="R144" s="15">
        <f>SUM(R145:R148)</f>
        <v>15781653.983999999</v>
      </c>
      <c r="T144" s="21"/>
    </row>
    <row r="145" spans="2:20" ht="30" customHeight="1" x14ac:dyDescent="0.25">
      <c r="B145" s="9">
        <v>1</v>
      </c>
      <c r="C145" s="9">
        <v>5</v>
      </c>
      <c r="D145" s="9">
        <v>1</v>
      </c>
      <c r="E145" s="9">
        <v>3</v>
      </c>
      <c r="F145" s="9">
        <v>1</v>
      </c>
      <c r="G145" s="10" t="str">
        <f t="shared" si="21"/>
        <v>1.5.1.3.1</v>
      </c>
      <c r="H145" s="19" t="s">
        <v>65</v>
      </c>
      <c r="I145" s="14">
        <v>2028</v>
      </c>
      <c r="J145" s="20" t="s">
        <v>66</v>
      </c>
      <c r="K145" s="7">
        <f>INDEX([1]!ISUEE_COST[#Data],MATCH('Расчет стоимости ИСУЭЭ'!$H145,[1]!ISUEE_COST[OBJECT],0),COLUMN([1]!ISUEE_COST[Цена базовая в отношении года:]))</f>
        <v>2024</v>
      </c>
      <c r="L145" s="15">
        <f>INDEX([1]!ISUEE_COST[#Data],MATCH('Расчет стоимости ИСУЭЭ'!$H145,[1]!ISUEE_COST[OBJECT],0),COLUMN([1]!ISUEE_COST[Руб., без НДС]))</f>
        <v>15658.055</v>
      </c>
      <c r="M145" s="26">
        <v>1.1719999999999999</v>
      </c>
      <c r="N145" s="15">
        <f t="shared" ref="N145:N148" si="24">IF($M145="Применение ИПЦ не предусмотрено",$L145,ROUND(L145*M145,2))</f>
        <v>18351.240000000002</v>
      </c>
      <c r="O145" s="17">
        <f>SUMIFS([1]!ISUEE_COST[Количество (условное, если не применимо)],[1]!ISUEE_COST[OBJECT],'Расчет стоимости ИСУЭЭ'!$H145,[1]!ISUEE_COST[Период реализации],'Расчет стоимости ИСУЭЭ'!$I145)</f>
        <v>376</v>
      </c>
      <c r="P145" s="7" t="str">
        <f>INDEX([1]!ISUEE_COST[#Data],MATCH('Расчет стоимости ИСУЭЭ'!$H145,[1]!ISUEE_COST[OBJECT],0),COLUMN([1]!ISUEE_COST[Единица измерения]))</f>
        <v>шт.</v>
      </c>
      <c r="Q145" s="15">
        <f>SUMIFS([1]!ISUEE_COST[Сумма, руб. без НДС],[1]!ISUEE_COST[OBJECT],'Расчет стоимости ИСУЭЭ'!$H145,[1]!ISUEE_COST[Период реализации],'Расчет стоимости ИСУЭЭ'!$I145)</f>
        <v>6900066.2400000002</v>
      </c>
      <c r="R145" s="15">
        <f>SUMIFS([1]!ISUEE_COST[Сумма, руб. с НДС],[1]!ISUEE_COST[OBJECT],'Расчет стоимости ИСУЭЭ'!$H145,[1]!ISUEE_COST[Период реализации],'Расчет стоимости ИСУЭЭ'!$I145)</f>
        <v>8280079.4879999999</v>
      </c>
      <c r="T145" s="21"/>
    </row>
    <row r="146" spans="2:20" ht="30" customHeight="1" x14ac:dyDescent="0.25">
      <c r="B146" s="9">
        <v>1</v>
      </c>
      <c r="C146" s="9">
        <v>5</v>
      </c>
      <c r="D146" s="9">
        <v>1</v>
      </c>
      <c r="E146" s="9">
        <v>3</v>
      </c>
      <c r="F146" s="9">
        <v>2</v>
      </c>
      <c r="G146" s="10" t="str">
        <f t="shared" si="21"/>
        <v>1.5.1.3.2</v>
      </c>
      <c r="H146" s="19" t="s">
        <v>67</v>
      </c>
      <c r="I146" s="14">
        <v>2028</v>
      </c>
      <c r="J146" s="20" t="s">
        <v>68</v>
      </c>
      <c r="K146" s="7">
        <f>INDEX([1]!ISUEE_COST[#Data],MATCH('Расчет стоимости ИСУЭЭ'!$H146,[1]!ISUEE_COST[OBJECT],0),COLUMN([1]!ISUEE_COST[Цена базовая в отношении года:]))</f>
        <v>2024</v>
      </c>
      <c r="L146" s="15">
        <f>INDEX([1]!ISUEE_COST[#Data],MATCH('Расчет стоимости ИСУЭЭ'!$H146,[1]!ISUEE_COST[OBJECT],0),COLUMN([1]!ISUEE_COST[Руб., без НДС]))</f>
        <v>9900.83</v>
      </c>
      <c r="M146" s="26">
        <v>1.1719999999999999</v>
      </c>
      <c r="N146" s="15">
        <f t="shared" si="24"/>
        <v>11603.77</v>
      </c>
      <c r="O146" s="17" t="s">
        <v>25</v>
      </c>
      <c r="P146" s="7" t="s">
        <v>25</v>
      </c>
      <c r="Q146" s="15">
        <f>SUMIFS([1]!ISUEE_COST[Сумма, руб. без НДС],[1]!ISUEE_COST[OBJECT],'Расчет стоимости ИСУЭЭ'!$H146,[1]!ISUEE_COST[Период реализации],'Расчет стоимости ИСУЭЭ'!$I146)</f>
        <v>4363017.5200000005</v>
      </c>
      <c r="R146" s="15">
        <f>SUMIFS([1]!ISUEE_COST[Сумма, руб. с НДС],[1]!ISUEE_COST[OBJECT],'Расчет стоимости ИСУЭЭ'!$H146,[1]!ISUEE_COST[Период реализации],'Расчет стоимости ИСУЭЭ'!$I146)</f>
        <v>5235621.0240000002</v>
      </c>
      <c r="T146" s="21"/>
    </row>
    <row r="147" spans="2:20" ht="30" customHeight="1" x14ac:dyDescent="0.25">
      <c r="B147" s="9">
        <v>1</v>
      </c>
      <c r="C147" s="9">
        <v>5</v>
      </c>
      <c r="D147" s="9">
        <v>1</v>
      </c>
      <c r="E147" s="9">
        <v>3</v>
      </c>
      <c r="F147" s="9">
        <v>3</v>
      </c>
      <c r="G147" s="10" t="str">
        <f t="shared" si="21"/>
        <v>1.5.1.3.3</v>
      </c>
      <c r="H147" s="19" t="s">
        <v>69</v>
      </c>
      <c r="I147" s="14">
        <v>2028</v>
      </c>
      <c r="J147" s="20" t="s">
        <v>70</v>
      </c>
      <c r="K147" s="7">
        <f>INDEX([1]!ISUEE_COST[#Data],MATCH('Расчет стоимости ИСУЭЭ'!$H147,[1]!ISUEE_COST[OBJECT],0),COLUMN([1]!ISUEE_COST[Цена базовая в отношении года:]))</f>
        <v>2024</v>
      </c>
      <c r="L147" s="15">
        <f>INDEX([1]!ISUEE_COST[#Data],MATCH('Расчет стоимости ИСУЭЭ'!$H147,[1]!ISUEE_COST[OBJECT],0),COLUMN([1]!ISUEE_COST[Руб., без НДС]))</f>
        <v>640.01571428571424</v>
      </c>
      <c r="M147" s="26">
        <v>1.1719999999999999</v>
      </c>
      <c r="N147" s="15">
        <f t="shared" si="24"/>
        <v>750.1</v>
      </c>
      <c r="O147" s="17">
        <f>SUMIFS([1]!ISUEE_COST[Количество (условное, если не применимо)],[1]!ISUEE_COST[OBJECT],'Расчет стоимости ИСУЭЭ'!$H147,[1]!ISUEE_COST[Период реализации],'Расчет стоимости ИСУЭЭ'!$I147)</f>
        <v>1128</v>
      </c>
      <c r="P147" s="7" t="str">
        <f>INDEX([1]!ISUEE_COST[#Data],MATCH('Расчет стоимости ИСУЭЭ'!$H147,[1]!ISUEE_COST[OBJECT],0),COLUMN([1]!ISUEE_COST[Единица измерения]))</f>
        <v>шт.</v>
      </c>
      <c r="Q147" s="15">
        <f>SUMIFS([1]!ISUEE_COST[Сумма, руб. без НДС],[1]!ISUEE_COST[OBJECT],'Расчет стоимости ИСУЭЭ'!$H147,[1]!ISUEE_COST[Период реализации],'Расчет стоимости ИСУЭЭ'!$I147)</f>
        <v>846112.8</v>
      </c>
      <c r="R147" s="15">
        <f>SUMIFS([1]!ISUEE_COST[Сумма, руб. с НДС],[1]!ISUEE_COST[OBJECT],'Расчет стоимости ИСУЭЭ'!$H147,[1]!ISUEE_COST[Период реализации],'Расчет стоимости ИСУЭЭ'!$I147)</f>
        <v>1015335.36</v>
      </c>
      <c r="T147" s="21"/>
    </row>
    <row r="148" spans="2:20" ht="30" customHeight="1" x14ac:dyDescent="0.25">
      <c r="B148" s="9">
        <v>1</v>
      </c>
      <c r="C148" s="9">
        <v>5</v>
      </c>
      <c r="D148" s="9">
        <v>1</v>
      </c>
      <c r="E148" s="9">
        <v>3</v>
      </c>
      <c r="F148" s="9">
        <v>4</v>
      </c>
      <c r="G148" s="10" t="str">
        <f t="shared" si="21"/>
        <v>1.5.1.3.4</v>
      </c>
      <c r="H148" s="19" t="s">
        <v>71</v>
      </c>
      <c r="I148" s="14">
        <v>2028</v>
      </c>
      <c r="J148" s="20" t="s">
        <v>72</v>
      </c>
      <c r="K148" s="7">
        <f>INDEX([1]!ISUEE_COST[#Data],MATCH('Расчет стоимости ИСУЭЭ'!$H148,[1]!ISUEE_COST[OBJECT],0),COLUMN([1]!ISUEE_COST[Цена базовая в отношении года:]))</f>
        <v>2024</v>
      </c>
      <c r="L148" s="15">
        <f>INDEX([1]!ISUEE_COST[#Data],MATCH('Расчет стоимости ИСУЭЭ'!$H148,[1]!ISUEE_COST[OBJECT],0),COLUMN([1]!ISUEE_COST[Руб., без НДС]))</f>
        <v>788.33</v>
      </c>
      <c r="M148" s="26">
        <v>1.1719999999999999</v>
      </c>
      <c r="N148" s="15">
        <f t="shared" si="24"/>
        <v>923.92</v>
      </c>
      <c r="O148" s="17" t="s">
        <v>25</v>
      </c>
      <c r="P148" s="7" t="s">
        <v>25</v>
      </c>
      <c r="Q148" s="15">
        <f>SUMIFS([1]!ISUEE_COST[Сумма, руб. без НДС],[1]!ISUEE_COST[OBJECT],'Расчет стоимости ИСУЭЭ'!$H148,[1]!ISUEE_COST[Период реализации],'Расчет стоимости ИСУЭЭ'!$I148)</f>
        <v>1042181.76</v>
      </c>
      <c r="R148" s="15">
        <f>SUMIFS([1]!ISUEE_COST[Сумма, руб. с НДС],[1]!ISUEE_COST[OBJECT],'Расчет стоимости ИСУЭЭ'!$H148,[1]!ISUEE_COST[Период реализации],'Расчет стоимости ИСУЭЭ'!$I148)</f>
        <v>1250618.112</v>
      </c>
      <c r="T148" s="21"/>
    </row>
    <row r="149" spans="2:20" ht="30" customHeight="1" x14ac:dyDescent="0.25">
      <c r="B149" s="9">
        <v>1</v>
      </c>
      <c r="C149" s="9">
        <v>5</v>
      </c>
      <c r="D149" s="9">
        <v>2</v>
      </c>
      <c r="E149" s="9">
        <v>1</v>
      </c>
      <c r="F149" s="9"/>
      <c r="G149" s="10" t="str">
        <f t="shared" si="21"/>
        <v>1.5.2.1</v>
      </c>
      <c r="H149" s="25"/>
      <c r="I149" s="14">
        <v>2028</v>
      </c>
      <c r="J149" s="22" t="s">
        <v>40</v>
      </c>
      <c r="K149" s="7"/>
      <c r="L149" s="12"/>
      <c r="M149" s="23"/>
      <c r="N149" s="12"/>
      <c r="O149" s="17">
        <f>SUM(O150:O151)</f>
        <v>35</v>
      </c>
      <c r="P149" s="12"/>
      <c r="Q149" s="15">
        <f>SUM(Q150:Q151)</f>
        <v>3663897.3</v>
      </c>
      <c r="R149" s="15">
        <f>SUM(R150:R151)</f>
        <v>4396676.76</v>
      </c>
      <c r="T149" s="21"/>
    </row>
    <row r="150" spans="2:20" ht="30" customHeight="1" x14ac:dyDescent="0.25">
      <c r="B150" s="9">
        <v>1</v>
      </c>
      <c r="C150" s="9">
        <v>5</v>
      </c>
      <c r="D150" s="9">
        <v>2</v>
      </c>
      <c r="E150" s="9">
        <v>1</v>
      </c>
      <c r="F150" s="9">
        <v>1</v>
      </c>
      <c r="G150" s="10" t="str">
        <f t="shared" si="21"/>
        <v>1.5.2.1.1</v>
      </c>
      <c r="H150" s="19" t="s">
        <v>73</v>
      </c>
      <c r="I150" s="14">
        <v>2028</v>
      </c>
      <c r="J150" s="20" t="s">
        <v>74</v>
      </c>
      <c r="K150" s="7">
        <f>INDEX([1]!ISUEE_COST[#Data],MATCH('Расчет стоимости ИСУЭЭ'!$H150,[1]!ISUEE_COST[OBJECT],0),COLUMN([1]!ISUEE_COST[Цена базовая в отношении года:]))</f>
        <v>2024</v>
      </c>
      <c r="L150" s="15">
        <f>INDEX([1]!ISUEE_COST[#Data],MATCH('Расчет стоимости ИСУЭЭ'!$H150,[1]!ISUEE_COST[OBJECT],0),COLUMN([1]!ISUEE_COST[Руб., без НДС]))</f>
        <v>52053.11</v>
      </c>
      <c r="M150" s="26">
        <v>1.1719999999999999</v>
      </c>
      <c r="N150" s="15">
        <f t="shared" ref="N150:N151" si="25">IF($M150="Применение ИПЦ не предусмотрено",$L150,ROUND(L150*M150,2))</f>
        <v>61006.239999999998</v>
      </c>
      <c r="O150" s="17">
        <f>SUMIFS([1]!ISUEE_COST[Количество (условное, если не применимо)],[1]!ISUEE_COST[OBJECT],'Расчет стоимости ИСУЭЭ'!$H150,[1]!ISUEE_COST[Период реализации],'Расчет стоимости ИСУЭЭ'!$I150)</f>
        <v>35</v>
      </c>
      <c r="P150" s="7" t="str">
        <f>INDEX([1]!ISUEE_COST[#Data],MATCH('Расчет стоимости ИСУЭЭ'!$H150,[1]!ISUEE_COST[OBJECT],0),COLUMN([1]!ISUEE_COST[Единица измерения]))</f>
        <v>шт.</v>
      </c>
      <c r="Q150" s="15">
        <f>SUMIFS([1]!ISUEE_COST[Сумма, руб. без НДС],[1]!ISUEE_COST[OBJECT],'Расчет стоимости ИСУЭЭ'!$H150,[1]!ISUEE_COST[Период реализации],'Расчет стоимости ИСУЭЭ'!$I150)</f>
        <v>2135218.4</v>
      </c>
      <c r="R150" s="15">
        <f>SUMIFS([1]!ISUEE_COST[Сумма, руб. с НДС],[1]!ISUEE_COST[OBJECT],'Расчет стоимости ИСУЭЭ'!$H150,[1]!ISUEE_COST[Период реализации],'Расчет стоимости ИСУЭЭ'!$I150)</f>
        <v>2562262.0799999996</v>
      </c>
      <c r="T150" s="21"/>
    </row>
    <row r="151" spans="2:20" ht="30" customHeight="1" x14ac:dyDescent="0.25">
      <c r="B151" s="9">
        <v>1</v>
      </c>
      <c r="C151" s="9">
        <v>5</v>
      </c>
      <c r="D151" s="9">
        <v>2</v>
      </c>
      <c r="E151" s="9">
        <v>1</v>
      </c>
      <c r="F151" s="9">
        <v>2</v>
      </c>
      <c r="G151" s="10" t="str">
        <f t="shared" si="21"/>
        <v>1.5.2.1.2</v>
      </c>
      <c r="H151" s="19" t="s">
        <v>75</v>
      </c>
      <c r="I151" s="14">
        <v>2028</v>
      </c>
      <c r="J151" s="20" t="s">
        <v>76</v>
      </c>
      <c r="K151" s="7">
        <f>INDEX([1]!ISUEE_COST[#Data],MATCH('Расчет стоимости ИСУЭЭ'!$H151,[1]!ISUEE_COST[OBJECT],0),COLUMN([1]!ISUEE_COST[Цена базовая в отношении года:]))</f>
        <v>2024</v>
      </c>
      <c r="L151" s="15">
        <f>INDEX([1]!ISUEE_COST[#Data],MATCH('Расчет стоимости ИСУЭЭ'!$H151,[1]!ISUEE_COST[OBJECT],0),COLUMN([1]!ISUEE_COST[Руб., без НДС]))</f>
        <v>37266.67</v>
      </c>
      <c r="M151" s="26">
        <v>1.1719999999999999</v>
      </c>
      <c r="N151" s="15">
        <f t="shared" si="25"/>
        <v>43676.54</v>
      </c>
      <c r="O151" s="17" t="s">
        <v>25</v>
      </c>
      <c r="P151" s="7" t="s">
        <v>25</v>
      </c>
      <c r="Q151" s="15">
        <f>SUMIFS([1]!ISUEE_COST[Сумма, руб. без НДС],[1]!ISUEE_COST[OBJECT],'Расчет стоимости ИСУЭЭ'!$H151,[1]!ISUEE_COST[Период реализации],'Расчет стоимости ИСУЭЭ'!$I151)</f>
        <v>1528678.9000000001</v>
      </c>
      <c r="R151" s="15">
        <f>SUMIFS([1]!ISUEE_COST[Сумма, руб. с НДС],[1]!ISUEE_COST[OBJECT],'Расчет стоимости ИСУЭЭ'!$H151,[1]!ISUEE_COST[Период реализации],'Расчет стоимости ИСУЭЭ'!$I151)</f>
        <v>1834414.6800000002</v>
      </c>
      <c r="T151" s="21"/>
    </row>
    <row r="152" spans="2:20" ht="30" customHeight="1" x14ac:dyDescent="0.25">
      <c r="B152" s="9">
        <v>1</v>
      </c>
      <c r="C152" s="9">
        <v>5</v>
      </c>
      <c r="D152" s="9">
        <v>3</v>
      </c>
      <c r="E152" s="9">
        <v>1</v>
      </c>
      <c r="F152" s="9"/>
      <c r="G152" s="10" t="str">
        <f t="shared" si="21"/>
        <v>1.5.3.1</v>
      </c>
      <c r="H152" s="19"/>
      <c r="I152" s="14">
        <v>2028</v>
      </c>
      <c r="J152" s="22" t="s">
        <v>45</v>
      </c>
      <c r="K152" s="7"/>
      <c r="L152" s="12"/>
      <c r="M152" s="23"/>
      <c r="N152" s="12"/>
      <c r="O152" s="17" t="s">
        <v>25</v>
      </c>
      <c r="P152" s="12"/>
      <c r="Q152" s="15">
        <f>SUM(Q153:Q156)</f>
        <v>2165956</v>
      </c>
      <c r="R152" s="15">
        <f>SUM(R153:R156)</f>
        <v>2165956</v>
      </c>
      <c r="T152" s="21"/>
    </row>
    <row r="153" spans="2:20" ht="30" customHeight="1" x14ac:dyDescent="0.25">
      <c r="B153" s="9">
        <v>1</v>
      </c>
      <c r="C153" s="9">
        <v>5</v>
      </c>
      <c r="D153" s="9">
        <v>3</v>
      </c>
      <c r="E153" s="9">
        <v>1</v>
      </c>
      <c r="F153" s="9">
        <v>1</v>
      </c>
      <c r="G153" s="10" t="str">
        <f t="shared" si="21"/>
        <v>1.5.3.1.1</v>
      </c>
      <c r="H153" s="19" t="s">
        <v>77</v>
      </c>
      <c r="I153" s="14">
        <v>2028</v>
      </c>
      <c r="J153" s="20" t="s">
        <v>78</v>
      </c>
      <c r="K153" s="7">
        <f>INDEX([1]!ISUEE_COST[#Data],MATCH('Расчет стоимости ИСУЭЭ'!$H153,[1]!ISUEE_COST[OBJECT],0),COLUMN([1]!ISUEE_COST[Цена базовая в отношении года:]))</f>
        <v>2024</v>
      </c>
      <c r="L153" s="15">
        <f>INDEX([1]!ISUEE_COST[#Data],MATCH('Расчет стоимости ИСУЭЭ'!$H153,[1]!ISUEE_COST[OBJECT],0),COLUMN([1]!ISUEE_COST[Руб., без НДС]))</f>
        <v>180000</v>
      </c>
      <c r="M153" s="26">
        <v>1.1719999999999999</v>
      </c>
      <c r="N153" s="15">
        <f t="shared" ref="N153:N156" si="26">IF($M153="Применение ИПЦ не предусмотрено",$L153,ROUND(L153*M153,2))</f>
        <v>210960</v>
      </c>
      <c r="O153" s="17">
        <f>SUMIFS([1]!ISUEE_COST[Количество (условное, если не применимо)],[1]!ISUEE_COST[OBJECT],'Расчет стоимости ИСУЭЭ'!$H153,[1]!ISUEE_COST[Период реализации],'Расчет стоимости ИСУЭЭ'!$I153)</f>
        <v>1</v>
      </c>
      <c r="P153" s="7" t="str">
        <f>INDEX([1]!ISUEE_COST[#Data],MATCH('Расчет стоимости ИСУЭЭ'!$H153,[1]!ISUEE_COST[OBJECT],0),COLUMN([1]!ISUEE_COST[Единица измерения]))</f>
        <v>компл.</v>
      </c>
      <c r="Q153" s="15">
        <f>SUMIFS([1]!ISUEE_COST[Сумма, руб. без НДС],[1]!ISUEE_COST[OBJECT],'Расчет стоимости ИСУЭЭ'!$H153,[1]!ISUEE_COST[Период реализации],'Расчет стоимости ИСУЭЭ'!$I153)</f>
        <v>210960</v>
      </c>
      <c r="R153" s="15">
        <f>SUMIFS([1]!ISUEE_COST[Сумма, руб. с НДС],[1]!ISUEE_COST[OBJECT],'Расчет стоимости ИСУЭЭ'!$H153,[1]!ISUEE_COST[Период реализации],'Расчет стоимости ИСУЭЭ'!$I153)</f>
        <v>210960</v>
      </c>
      <c r="T153" s="21"/>
    </row>
    <row r="154" spans="2:20" ht="30" customHeight="1" x14ac:dyDescent="0.25">
      <c r="B154" s="9">
        <v>1</v>
      </c>
      <c r="C154" s="9">
        <v>5</v>
      </c>
      <c r="D154" s="9">
        <v>3</v>
      </c>
      <c r="E154" s="9">
        <v>1</v>
      </c>
      <c r="F154" s="9">
        <v>2</v>
      </c>
      <c r="G154" s="10" t="str">
        <f t="shared" si="21"/>
        <v>1.5.3.1.2</v>
      </c>
      <c r="H154" s="19" t="s">
        <v>79</v>
      </c>
      <c r="I154" s="14">
        <v>2028</v>
      </c>
      <c r="J154" s="20" t="s">
        <v>80</v>
      </c>
      <c r="K154" s="7">
        <f>INDEX([1]!ISUEE_COST[#Data],MATCH('Расчет стоимости ИСУЭЭ'!$H154,[1]!ISUEE_COST[OBJECT],0),COLUMN([1]!ISUEE_COST[Цена базовая в отношении года:]))</f>
        <v>2024</v>
      </c>
      <c r="L154" s="15">
        <f>INDEX([1]!ISUEE_COST[#Data],MATCH('Расчет стоимости ИСУЭЭ'!$H154,[1]!ISUEE_COST[OBJECT],0),COLUMN([1]!ISUEE_COST[Руб., без НДС]))</f>
        <v>24</v>
      </c>
      <c r="M154" s="26">
        <v>1.1719999999999999</v>
      </c>
      <c r="N154" s="15">
        <f t="shared" si="26"/>
        <v>28.13</v>
      </c>
      <c r="O154" s="17">
        <f>SUMIFS([1]!ISUEE_COST[Количество (условное, если не применимо)],[1]!ISUEE_COST[OBJECT],'Расчет стоимости ИСУЭЭ'!$H154,[1]!ISUEE_COST[Период реализации],'Расчет стоимости ИСУЭЭ'!$I154)</f>
        <v>50000</v>
      </c>
      <c r="P154" s="7" t="str">
        <f>INDEX([1]!ISUEE_COST[#Data],MATCH('Расчет стоимости ИСУЭЭ'!$H154,[1]!ISUEE_COST[OBJECT],0),COLUMN([1]!ISUEE_COST[Единица измерения]))</f>
        <v>шт.</v>
      </c>
      <c r="Q154" s="15">
        <f>SUMIFS([1]!ISUEE_COST[Сумма, руб. без НДС],[1]!ISUEE_COST[OBJECT],'Расчет стоимости ИСУЭЭ'!$H154,[1]!ISUEE_COST[Период реализации],'Расчет стоимости ИСУЭЭ'!$I154)</f>
        <v>1406500</v>
      </c>
      <c r="R154" s="15">
        <f>SUMIFS([1]!ISUEE_COST[Сумма, руб. с НДС],[1]!ISUEE_COST[OBJECT],'Расчет стоимости ИСУЭЭ'!$H154,[1]!ISUEE_COST[Период реализации],'Расчет стоимости ИСУЭЭ'!$I154)</f>
        <v>1406500</v>
      </c>
      <c r="T154" s="21"/>
    </row>
    <row r="155" spans="2:20" ht="30" customHeight="1" x14ac:dyDescent="0.25">
      <c r="B155" s="9">
        <v>1</v>
      </c>
      <c r="C155" s="9">
        <v>5</v>
      </c>
      <c r="D155" s="9">
        <v>3</v>
      </c>
      <c r="E155" s="9">
        <v>1</v>
      </c>
      <c r="F155" s="9">
        <v>3</v>
      </c>
      <c r="G155" s="10" t="str">
        <f t="shared" si="21"/>
        <v>1.5.3.1.3</v>
      </c>
      <c r="H155" s="19" t="s">
        <v>81</v>
      </c>
      <c r="I155" s="14">
        <v>2028</v>
      </c>
      <c r="J155" s="20" t="s">
        <v>82</v>
      </c>
      <c r="K155" s="7">
        <f>INDEX([1]!ISUEE_COST[#Data],MATCH('Расчет стоимости ИСУЭЭ'!$H155,[1]!ISUEE_COST[OBJECT],0),COLUMN([1]!ISUEE_COST[Цена базовая в отношении года:]))</f>
        <v>2024</v>
      </c>
      <c r="L155" s="15">
        <f>INDEX([1]!ISUEE_COST[#Data],MATCH('Расчет стоимости ИСУЭЭ'!$H155,[1]!ISUEE_COST[OBJECT],0),COLUMN([1]!ISUEE_COST[Руб., без НДС]))</f>
        <v>317999.99999488</v>
      </c>
      <c r="M155" s="26">
        <v>1.1719999999999999</v>
      </c>
      <c r="N155" s="15">
        <f t="shared" si="26"/>
        <v>372696</v>
      </c>
      <c r="O155" s="17">
        <f>SUMIFS([1]!ISUEE_COST[Количество (условное, если не применимо)],[1]!ISUEE_COST[OBJECT],'Расчет стоимости ИСУЭЭ'!$H155,[1]!ISUEE_COST[Период реализации],'Расчет стоимости ИСУЭЭ'!$I155)</f>
        <v>1</v>
      </c>
      <c r="P155" s="7" t="str">
        <f>INDEX([1]!ISUEE_COST[#Data],MATCH('Расчет стоимости ИСУЭЭ'!$H155,[1]!ISUEE_COST[OBJECT],0),COLUMN([1]!ISUEE_COST[Единица измерения]))</f>
        <v>компл.</v>
      </c>
      <c r="Q155" s="15">
        <f>SUMIFS([1]!ISUEE_COST[Сумма, руб. без НДС],[1]!ISUEE_COST[OBJECT],'Расчет стоимости ИСУЭЭ'!$H155,[1]!ISUEE_COST[Период реализации],'Расчет стоимости ИСУЭЭ'!$I155)</f>
        <v>372696</v>
      </c>
      <c r="R155" s="15">
        <f>SUMIFS([1]!ISUEE_COST[Сумма, руб. с НДС],[1]!ISUEE_COST[OBJECT],'Расчет стоимости ИСУЭЭ'!$H155,[1]!ISUEE_COST[Период реализации],'Расчет стоимости ИСУЭЭ'!$I155)</f>
        <v>372696</v>
      </c>
      <c r="T155" s="21"/>
    </row>
    <row r="156" spans="2:20" ht="30" customHeight="1" x14ac:dyDescent="0.25">
      <c r="B156" s="9">
        <v>1</v>
      </c>
      <c r="C156" s="9">
        <v>5</v>
      </c>
      <c r="D156" s="9">
        <v>3</v>
      </c>
      <c r="E156" s="9">
        <v>1</v>
      </c>
      <c r="F156" s="9">
        <v>4</v>
      </c>
      <c r="G156" s="10" t="str">
        <f t="shared" si="21"/>
        <v>1.5.3.1.4</v>
      </c>
      <c r="H156" s="19" t="s">
        <v>85</v>
      </c>
      <c r="I156" s="14">
        <v>2028</v>
      </c>
      <c r="J156" s="20" t="s">
        <v>86</v>
      </c>
      <c r="K156" s="7">
        <f>INDEX([1]!ISUEE_COST[#Data],MATCH('Расчет стоимости ИСУЭЭ'!$H156,[1]!ISUEE_COST[OBJECT],0),COLUMN([1]!ISUEE_COST[Цена базовая в отношении года:]))</f>
        <v>2024</v>
      </c>
      <c r="L156" s="15">
        <f>INDEX([1]!ISUEE_COST[#Data],MATCH('Расчет стоимости ИСУЭЭ'!$H156,[1]!ISUEE_COST[OBJECT],0),COLUMN([1]!ISUEE_COST[Руб., без НДС]))</f>
        <v>150000</v>
      </c>
      <c r="M156" s="26">
        <v>1.1719999999999999</v>
      </c>
      <c r="N156" s="15">
        <f t="shared" si="26"/>
        <v>175800</v>
      </c>
      <c r="O156" s="17">
        <f>SUMIFS([1]!ISUEE_COST[Количество (условное, если не применимо)],[1]!ISUEE_COST[OBJECT],'Расчет стоимости ИСУЭЭ'!$H156,[1]!ISUEE_COST[Период реализации],'Расчет стоимости ИСУЭЭ'!$I156)</f>
        <v>1</v>
      </c>
      <c r="P156" s="7" t="str">
        <f>INDEX([1]!ISUEE_COST[#Data],MATCH('Расчет стоимости ИСУЭЭ'!$H156,[1]!ISUEE_COST[OBJECT],0),COLUMN([1]!ISUEE_COST[Единица измерения]))</f>
        <v>компл.</v>
      </c>
      <c r="Q156" s="15">
        <f>SUMIFS([1]!ISUEE_COST[Сумма, руб. без НДС],[1]!ISUEE_COST[OBJECT],'Расчет стоимости ИСУЭЭ'!$H156,[1]!ISUEE_COST[Период реализации],'Расчет стоимости ИСУЭЭ'!$I156)</f>
        <v>175800</v>
      </c>
      <c r="R156" s="15">
        <f>SUMIFS([1]!ISUEE_COST[Сумма, руб. с НДС],[1]!ISUEE_COST[OBJECT],'Расчет стоимости ИСУЭЭ'!$H156,[1]!ISUEE_COST[Период реализации],'Расчет стоимости ИСУЭЭ'!$I156)</f>
        <v>175800</v>
      </c>
      <c r="T156" s="21"/>
    </row>
    <row r="157" spans="2:20" ht="30" hidden="1" customHeight="1" x14ac:dyDescent="0.25">
      <c r="B157" s="9"/>
      <c r="C157" s="27"/>
      <c r="D157" s="27"/>
      <c r="E157" s="27"/>
      <c r="F157" s="27"/>
      <c r="G157" s="10" t="str">
        <f t="shared" si="21"/>
        <v/>
      </c>
      <c r="H157" s="27"/>
      <c r="I157" s="27"/>
      <c r="J157" s="28"/>
      <c r="K157" s="7"/>
      <c r="L157" s="12"/>
      <c r="M157" s="23"/>
      <c r="N157" s="12"/>
      <c r="O157" s="12"/>
      <c r="P157" s="12"/>
      <c r="Q157" s="12"/>
      <c r="R157" s="12"/>
      <c r="T157" s="21"/>
    </row>
    <row r="158" spans="2:20" ht="30" hidden="1" customHeight="1" x14ac:dyDescent="0.25">
      <c r="B158" s="9"/>
      <c r="C158" s="27"/>
      <c r="D158" s="27"/>
      <c r="E158" s="27"/>
      <c r="F158" s="27"/>
      <c r="G158" s="10" t="str">
        <f t="shared" si="21"/>
        <v/>
      </c>
      <c r="H158" s="27"/>
      <c r="I158" s="27"/>
      <c r="J158" s="28"/>
      <c r="K158" s="7"/>
      <c r="L158" s="12"/>
      <c r="M158" s="23"/>
      <c r="N158" s="12"/>
      <c r="O158" s="12"/>
      <c r="P158" s="12"/>
      <c r="Q158" s="12"/>
      <c r="R158" s="12"/>
      <c r="T158" s="21"/>
    </row>
    <row r="159" spans="2:20" ht="30" hidden="1" customHeight="1" x14ac:dyDescent="0.25">
      <c r="B159" s="9"/>
      <c r="C159" s="27"/>
      <c r="D159" s="27"/>
      <c r="E159" s="27"/>
      <c r="F159" s="27"/>
      <c r="G159" s="10" t="str">
        <f t="shared" si="21"/>
        <v/>
      </c>
      <c r="H159" s="27"/>
      <c r="I159" s="27"/>
      <c r="J159" s="28"/>
      <c r="K159" s="7"/>
      <c r="L159" s="12"/>
      <c r="M159" s="23"/>
      <c r="N159" s="12"/>
      <c r="O159" s="12"/>
      <c r="P159" s="12"/>
      <c r="Q159" s="12"/>
      <c r="R159" s="12"/>
      <c r="T159" s="21"/>
    </row>
    <row r="160" spans="2:20" ht="30" hidden="1" customHeight="1" x14ac:dyDescent="0.25">
      <c r="B160" s="9"/>
      <c r="C160" s="27"/>
      <c r="D160" s="27"/>
      <c r="E160" s="27"/>
      <c r="F160" s="27"/>
      <c r="G160" s="10" t="str">
        <f t="shared" si="21"/>
        <v/>
      </c>
      <c r="H160" s="27"/>
      <c r="I160" s="27"/>
      <c r="J160" s="28"/>
      <c r="K160" s="7"/>
      <c r="L160" s="12"/>
      <c r="M160" s="23"/>
      <c r="N160" s="12"/>
      <c r="O160" s="12"/>
      <c r="P160" s="12"/>
      <c r="Q160" s="12"/>
      <c r="R160" s="12"/>
      <c r="T160" s="21"/>
    </row>
    <row r="161" spans="2:20" ht="30" hidden="1" customHeight="1" x14ac:dyDescent="0.25">
      <c r="B161" s="9"/>
      <c r="C161" s="27"/>
      <c r="D161" s="27"/>
      <c r="E161" s="27"/>
      <c r="F161" s="27"/>
      <c r="G161" s="10" t="str">
        <f t="shared" si="21"/>
        <v/>
      </c>
      <c r="H161" s="27"/>
      <c r="I161" s="27"/>
      <c r="J161" s="28"/>
      <c r="K161" s="7"/>
      <c r="L161" s="12"/>
      <c r="M161" s="23"/>
      <c r="N161" s="12"/>
      <c r="O161" s="12"/>
      <c r="P161" s="12"/>
      <c r="Q161" s="12"/>
      <c r="R161" s="12"/>
      <c r="T161" s="21"/>
    </row>
    <row r="162" spans="2:20" ht="30" hidden="1" customHeight="1" x14ac:dyDescent="0.25">
      <c r="B162" s="9"/>
      <c r="C162" s="27"/>
      <c r="D162" s="27"/>
      <c r="E162" s="27"/>
      <c r="F162" s="27"/>
      <c r="G162" s="10" t="str">
        <f t="shared" si="21"/>
        <v/>
      </c>
      <c r="H162" s="27"/>
      <c r="I162" s="27"/>
      <c r="J162" s="28"/>
      <c r="K162" s="7"/>
      <c r="L162" s="12"/>
      <c r="M162" s="23"/>
      <c r="N162" s="12"/>
      <c r="O162" s="12"/>
      <c r="P162" s="12"/>
      <c r="Q162" s="12"/>
      <c r="R162" s="12"/>
      <c r="T162" s="21"/>
    </row>
    <row r="163" spans="2:20" ht="30" hidden="1" customHeight="1" x14ac:dyDescent="0.25">
      <c r="B163" s="9"/>
      <c r="C163" s="27"/>
      <c r="D163" s="27"/>
      <c r="E163" s="27"/>
      <c r="F163" s="27"/>
      <c r="G163" s="10" t="str">
        <f t="shared" si="21"/>
        <v/>
      </c>
      <c r="H163" s="27"/>
      <c r="I163" s="27"/>
      <c r="J163" s="28"/>
      <c r="K163" s="7"/>
      <c r="L163" s="12"/>
      <c r="M163" s="23"/>
      <c r="N163" s="12"/>
      <c r="O163" s="12"/>
      <c r="P163" s="12"/>
      <c r="Q163" s="12"/>
      <c r="R163" s="12"/>
      <c r="T163" s="21"/>
    </row>
    <row r="164" spans="2:20" ht="30" hidden="1" customHeight="1" x14ac:dyDescent="0.25">
      <c r="B164" s="9"/>
      <c r="C164" s="27"/>
      <c r="D164" s="27"/>
      <c r="E164" s="27"/>
      <c r="F164" s="27"/>
      <c r="G164" s="10" t="str">
        <f t="shared" si="21"/>
        <v/>
      </c>
      <c r="H164" s="27"/>
      <c r="I164" s="27"/>
      <c r="J164" s="28"/>
      <c r="K164" s="7"/>
      <c r="L164" s="12"/>
      <c r="M164" s="23"/>
      <c r="N164" s="12"/>
      <c r="O164" s="12"/>
      <c r="P164" s="12"/>
      <c r="Q164" s="12"/>
      <c r="R164" s="12"/>
      <c r="T164" s="21"/>
    </row>
    <row r="165" spans="2:20" ht="30" hidden="1" customHeight="1" x14ac:dyDescent="0.25">
      <c r="B165" s="9"/>
      <c r="C165" s="27"/>
      <c r="D165" s="27"/>
      <c r="E165" s="27"/>
      <c r="F165" s="27"/>
      <c r="G165" s="10" t="str">
        <f t="shared" si="21"/>
        <v/>
      </c>
      <c r="H165" s="27"/>
      <c r="I165" s="27"/>
      <c r="J165" s="28"/>
      <c r="K165" s="7"/>
      <c r="L165" s="12"/>
      <c r="M165" s="23"/>
      <c r="N165" s="12"/>
      <c r="O165" s="12"/>
      <c r="P165" s="12"/>
      <c r="Q165" s="12"/>
      <c r="R165" s="12"/>
      <c r="T165" s="21"/>
    </row>
    <row r="166" spans="2:20" ht="30" hidden="1" customHeight="1" x14ac:dyDescent="0.25">
      <c r="B166" s="9"/>
      <c r="C166" s="27"/>
      <c r="D166" s="27"/>
      <c r="E166" s="27"/>
      <c r="F166" s="27"/>
      <c r="G166" s="10" t="str">
        <f t="shared" si="21"/>
        <v/>
      </c>
      <c r="H166" s="27"/>
      <c r="I166" s="27"/>
      <c r="J166" s="28"/>
      <c r="K166" s="7"/>
      <c r="L166" s="12"/>
      <c r="M166" s="23"/>
      <c r="N166" s="12"/>
      <c r="O166" s="12"/>
      <c r="P166" s="12"/>
      <c r="Q166" s="12"/>
      <c r="R166" s="12"/>
      <c r="T166" s="21"/>
    </row>
    <row r="167" spans="2:20" ht="30" hidden="1" customHeight="1" x14ac:dyDescent="0.25">
      <c r="B167" s="9"/>
      <c r="C167" s="27"/>
      <c r="D167" s="27"/>
      <c r="E167" s="27"/>
      <c r="F167" s="27"/>
      <c r="G167" s="10" t="str">
        <f t="shared" si="21"/>
        <v/>
      </c>
      <c r="H167" s="27"/>
      <c r="I167" s="27"/>
      <c r="J167" s="28"/>
      <c r="K167" s="7"/>
      <c r="L167" s="12"/>
      <c r="M167" s="23"/>
      <c r="N167" s="12"/>
      <c r="O167" s="12"/>
      <c r="P167" s="12"/>
      <c r="Q167" s="12"/>
      <c r="R167" s="12"/>
      <c r="T167" s="21"/>
    </row>
    <row r="168" spans="2:20" ht="30" customHeight="1" x14ac:dyDescent="0.25">
      <c r="B168" s="9">
        <v>1</v>
      </c>
      <c r="C168" s="9">
        <v>6</v>
      </c>
      <c r="D168" s="9"/>
      <c r="E168" s="9"/>
      <c r="F168" s="9"/>
      <c r="G168" s="10" t="str">
        <f t="shared" si="21"/>
        <v>1.6</v>
      </c>
      <c r="H168" s="9"/>
      <c r="I168" s="14">
        <v>2029</v>
      </c>
      <c r="J168" s="10" t="s">
        <v>88</v>
      </c>
      <c r="K168" s="7"/>
      <c r="L168" s="12"/>
      <c r="M168" s="23"/>
      <c r="N168" s="12"/>
      <c r="O168" s="7"/>
      <c r="P168" s="12"/>
      <c r="Q168" s="15">
        <f>Q169+Q181+Q184</f>
        <v>417358337.96000004</v>
      </c>
      <c r="R168" s="15">
        <f>R169+R181+R184</f>
        <v>500379423.15200007</v>
      </c>
      <c r="T168" s="21"/>
    </row>
    <row r="169" spans="2:20" ht="30" customHeight="1" x14ac:dyDescent="0.25">
      <c r="B169" s="9">
        <v>1</v>
      </c>
      <c r="C169" s="9">
        <v>6</v>
      </c>
      <c r="D169" s="9">
        <v>1</v>
      </c>
      <c r="E169" s="9"/>
      <c r="F169" s="9"/>
      <c r="G169" s="10" t="str">
        <f t="shared" si="21"/>
        <v>1.6.1</v>
      </c>
      <c r="H169" s="25"/>
      <c r="I169" s="14">
        <v>2029</v>
      </c>
      <c r="J169" s="16" t="s">
        <v>19</v>
      </c>
      <c r="K169" s="7"/>
      <c r="L169" s="12"/>
      <c r="M169" s="23"/>
      <c r="N169" s="12"/>
      <c r="O169" s="17">
        <f>O170+O173+O176</f>
        <v>27658</v>
      </c>
      <c r="P169" s="12"/>
      <c r="Q169" s="15">
        <f>Q170+Q173+Q176</f>
        <v>411294597.61000001</v>
      </c>
      <c r="R169" s="15">
        <f>R170+R173+R176</f>
        <v>493553517.13200009</v>
      </c>
      <c r="T169" s="21"/>
    </row>
    <row r="170" spans="2:20" ht="30" customHeight="1" x14ac:dyDescent="0.25">
      <c r="B170" s="9">
        <v>1</v>
      </c>
      <c r="C170" s="9">
        <v>6</v>
      </c>
      <c r="D170" s="9">
        <v>1</v>
      </c>
      <c r="E170" s="9">
        <v>1</v>
      </c>
      <c r="F170" s="9"/>
      <c r="G170" s="10" t="str">
        <f t="shared" si="21"/>
        <v>1.6.1.1</v>
      </c>
      <c r="H170" s="25"/>
      <c r="I170" s="14">
        <v>2029</v>
      </c>
      <c r="J170" s="18" t="s">
        <v>20</v>
      </c>
      <c r="K170" s="7"/>
      <c r="L170" s="12"/>
      <c r="M170" s="23"/>
      <c r="N170" s="12"/>
      <c r="O170" s="17">
        <f>SUM(O171:O172)</f>
        <v>27089</v>
      </c>
      <c r="P170" s="12"/>
      <c r="Q170" s="15">
        <f>SUM(Q171:Q172)</f>
        <v>392102439.40000004</v>
      </c>
      <c r="R170" s="15">
        <f>SUM(R171:R172)</f>
        <v>470522927.28000003</v>
      </c>
      <c r="T170" s="21"/>
    </row>
    <row r="171" spans="2:20" ht="30" customHeight="1" x14ac:dyDescent="0.25">
      <c r="B171" s="9">
        <v>1</v>
      </c>
      <c r="C171" s="9">
        <v>6</v>
      </c>
      <c r="D171" s="9">
        <v>1</v>
      </c>
      <c r="E171" s="9">
        <v>1</v>
      </c>
      <c r="F171" s="9">
        <v>1</v>
      </c>
      <c r="G171" s="10" t="str">
        <f t="shared" si="21"/>
        <v>1.6.1.1.1</v>
      </c>
      <c r="H171" s="19" t="s">
        <v>57</v>
      </c>
      <c r="I171" s="14">
        <v>2029</v>
      </c>
      <c r="J171" s="20" t="s">
        <v>58</v>
      </c>
      <c r="K171" s="7">
        <f>INDEX([1]!ISUEE_COST[#Data],MATCH('Расчет стоимости ИСУЭЭ'!$H171,[1]!ISUEE_COST[OBJECT],0),COLUMN([1]!ISUEE_COST[Цена базовая в отношении года:]))</f>
        <v>2024</v>
      </c>
      <c r="L171" s="15">
        <f>INDEX([1]!ISUEE_COST[#Data],MATCH('Расчет стоимости ИСУЭЭ'!$H171,[1]!ISUEE_COST[OBJECT],0),COLUMN([1]!ISUEE_COST[Руб., без НДС]))</f>
        <v>7620.83</v>
      </c>
      <c r="M171" s="26">
        <v>1.2190000000000001</v>
      </c>
      <c r="N171" s="15">
        <f t="shared" ref="N171:N172" si="27">IF($M171="Применение ИПЦ не предусмотрено",$L171,ROUND(L171*M171,2))</f>
        <v>9289.7900000000009</v>
      </c>
      <c r="O171" s="17">
        <f>SUMIFS([1]!ISUEE_COST[Количество (условное, если не применимо)],[1]!ISUEE_COST[OBJECT],'Расчет стоимости ИСУЭЭ'!$H171,[1]!ISUEE_COST[Период реализации],'Расчет стоимости ИСУЭЭ'!$I171)</f>
        <v>27089</v>
      </c>
      <c r="P171" s="7" t="str">
        <f>INDEX([1]!ISUEE_COST[#Data],MATCH('Расчет стоимости ИСУЭЭ'!$H171,[1]!ISUEE_COST[OBJECT],0),COLUMN([1]!ISUEE_COST[Единица измерения]))</f>
        <v>шт.</v>
      </c>
      <c r="Q171" s="15">
        <f>SUMIFS([1]!ISUEE_COST[Сумма, руб. без НДС],[1]!ISUEE_COST[OBJECT],'Расчет стоимости ИСУЭЭ'!$H171,[1]!ISUEE_COST[Период реализации],'Расчет стоимости ИСУЭЭ'!$I171)</f>
        <v>251651121.31000003</v>
      </c>
      <c r="R171" s="15">
        <f>SUMIFS([1]!ISUEE_COST[Сумма, руб. с НДС],[1]!ISUEE_COST[OBJECT],'Расчет стоимости ИСУЭЭ'!$H171,[1]!ISUEE_COST[Период реализации],'Расчет стоимости ИСУЭЭ'!$I171)</f>
        <v>301981345.57200003</v>
      </c>
      <c r="T171" s="21"/>
    </row>
    <row r="172" spans="2:20" ht="30" customHeight="1" x14ac:dyDescent="0.25">
      <c r="B172" s="9">
        <v>1</v>
      </c>
      <c r="C172" s="9">
        <v>6</v>
      </c>
      <c r="D172" s="9">
        <v>1</v>
      </c>
      <c r="E172" s="9">
        <v>1</v>
      </c>
      <c r="F172" s="9">
        <v>2</v>
      </c>
      <c r="G172" s="10" t="str">
        <f t="shared" si="21"/>
        <v>1.6.1.1.2</v>
      </c>
      <c r="H172" s="19" t="s">
        <v>59</v>
      </c>
      <c r="I172" s="14">
        <v>2029</v>
      </c>
      <c r="J172" s="20" t="s">
        <v>60</v>
      </c>
      <c r="K172" s="7">
        <f>INDEX([1]!ISUEE_COST[#Data],MATCH('Расчет стоимости ИСУЭЭ'!$H172,[1]!ISUEE_COST[OBJECT],0),COLUMN([1]!ISUEE_COST[Цена базовая в отношении года:]))</f>
        <v>2024</v>
      </c>
      <c r="L172" s="15">
        <f>INDEX([1]!ISUEE_COST[#Data],MATCH('Расчет стоимости ИСУЭЭ'!$H172,[1]!ISUEE_COST[OBJECT],0),COLUMN([1]!ISUEE_COST[Руб., без НДС]))</f>
        <v>4253.33</v>
      </c>
      <c r="M172" s="26">
        <v>1.2190000000000001</v>
      </c>
      <c r="N172" s="15">
        <f t="shared" si="27"/>
        <v>5184.8100000000004</v>
      </c>
      <c r="O172" s="17" t="s">
        <v>25</v>
      </c>
      <c r="P172" s="7" t="s">
        <v>25</v>
      </c>
      <c r="Q172" s="15">
        <f>SUMIFS([1]!ISUEE_COST[Сумма, руб. без НДС],[1]!ISUEE_COST[OBJECT],'Расчет стоимости ИСУЭЭ'!$H172,[1]!ISUEE_COST[Период реализации],'Расчет стоимости ИСУЭЭ'!$I172)</f>
        <v>140451318.09</v>
      </c>
      <c r="R172" s="15">
        <f>SUMIFS([1]!ISUEE_COST[Сумма, руб. с НДС],[1]!ISUEE_COST[OBJECT],'Расчет стоимости ИСУЭЭ'!$H172,[1]!ISUEE_COST[Период реализации],'Расчет стоимости ИСУЭЭ'!$I172)</f>
        <v>168541581.708</v>
      </c>
      <c r="T172" s="21"/>
    </row>
    <row r="173" spans="2:20" ht="30" customHeight="1" x14ac:dyDescent="0.25">
      <c r="B173" s="9">
        <v>1</v>
      </c>
      <c r="C173" s="9">
        <v>6</v>
      </c>
      <c r="D173" s="9">
        <v>1</v>
      </c>
      <c r="E173" s="9">
        <v>2</v>
      </c>
      <c r="F173" s="9"/>
      <c r="G173" s="10" t="str">
        <f t="shared" si="21"/>
        <v>1.6.1.2</v>
      </c>
      <c r="H173" s="25"/>
      <c r="I173" s="14">
        <v>2029</v>
      </c>
      <c r="J173" s="22" t="s">
        <v>26</v>
      </c>
      <c r="K173" s="7"/>
      <c r="L173" s="12"/>
      <c r="M173" s="23"/>
      <c r="N173" s="12"/>
      <c r="O173" s="17">
        <f>SUM(O174:O175)</f>
        <v>223</v>
      </c>
      <c r="P173" s="12"/>
      <c r="Q173" s="15">
        <f>SUM(Q174:Q175)</f>
        <v>6604771.6300000008</v>
      </c>
      <c r="R173" s="15">
        <f>SUM(R174:R175)</f>
        <v>7925725.9560000012</v>
      </c>
      <c r="T173" s="21"/>
    </row>
    <row r="174" spans="2:20" ht="30" customHeight="1" x14ac:dyDescent="0.25">
      <c r="B174" s="9">
        <v>1</v>
      </c>
      <c r="C174" s="9">
        <v>6</v>
      </c>
      <c r="D174" s="9">
        <v>1</v>
      </c>
      <c r="E174" s="9">
        <v>2</v>
      </c>
      <c r="F174" s="9">
        <v>1</v>
      </c>
      <c r="G174" s="10" t="str">
        <f t="shared" si="21"/>
        <v>1.6.1.2.1</v>
      </c>
      <c r="H174" s="19" t="s">
        <v>61</v>
      </c>
      <c r="I174" s="14">
        <v>2029</v>
      </c>
      <c r="J174" s="20" t="s">
        <v>62</v>
      </c>
      <c r="K174" s="7">
        <f>INDEX([1]!ISUEE_COST[#Data],MATCH('Расчет стоимости ИСУЭЭ'!$H174,[1]!ISUEE_COST[OBJECT],0),COLUMN([1]!ISUEE_COST[Цена базовая в отношении года:]))</f>
        <v>2024</v>
      </c>
      <c r="L174" s="15">
        <f>INDEX([1]!ISUEE_COST[#Data],MATCH('Расчет стоимости ИСУЭЭ'!$H174,[1]!ISUEE_COST[OBJECT],0),COLUMN([1]!ISUEE_COST[Руб., без НДС]))</f>
        <v>16133.470000000001</v>
      </c>
      <c r="M174" s="26">
        <v>1.2190000000000001</v>
      </c>
      <c r="N174" s="15">
        <f t="shared" ref="N174:N175" si="28">IF($M174="Применение ИПЦ не предусмотрено",$L174,ROUND(L174*M174,2))</f>
        <v>19666.7</v>
      </c>
      <c r="O174" s="17">
        <f>SUMIFS([1]!ISUEE_COST[Количество (условное, если не применимо)],[1]!ISUEE_COST[OBJECT],'Расчет стоимости ИСУЭЭ'!$H174,[1]!ISUEE_COST[Период реализации],'Расчет стоимости ИСУЭЭ'!$I174)</f>
        <v>223</v>
      </c>
      <c r="P174" s="7" t="str">
        <f>INDEX([1]!ISUEE_COST[#Data],MATCH('Расчет стоимости ИСУЭЭ'!$H174,[1]!ISUEE_COST[OBJECT],0),COLUMN([1]!ISUEE_COST[Единица измерения]))</f>
        <v>шт.</v>
      </c>
      <c r="Q174" s="15">
        <f>SUMIFS([1]!ISUEE_COST[Сумма, руб. без НДС],[1]!ISUEE_COST[OBJECT],'Расчет стоимости ИСУЭЭ'!$H174,[1]!ISUEE_COST[Период реализации],'Расчет стоимости ИСУЭЭ'!$I174)</f>
        <v>4385674.1000000006</v>
      </c>
      <c r="R174" s="15">
        <f>SUMIFS([1]!ISUEE_COST[Сумма, руб. с НДС],[1]!ISUEE_COST[OBJECT],'Расчет стоимости ИСУЭЭ'!$H174,[1]!ISUEE_COST[Период реализации],'Расчет стоимости ИСУЭЭ'!$I174)</f>
        <v>5262808.9200000009</v>
      </c>
      <c r="T174" s="21"/>
    </row>
    <row r="175" spans="2:20" ht="30" customHeight="1" x14ac:dyDescent="0.25">
      <c r="B175" s="9">
        <v>1</v>
      </c>
      <c r="C175" s="9">
        <v>6</v>
      </c>
      <c r="D175" s="9">
        <v>1</v>
      </c>
      <c r="E175" s="9">
        <v>2</v>
      </c>
      <c r="F175" s="9">
        <v>2</v>
      </c>
      <c r="G175" s="10" t="str">
        <f t="shared" si="21"/>
        <v>1.6.1.2.2</v>
      </c>
      <c r="H175" s="19" t="s">
        <v>63</v>
      </c>
      <c r="I175" s="14">
        <v>2029</v>
      </c>
      <c r="J175" s="20" t="s">
        <v>64</v>
      </c>
      <c r="K175" s="7">
        <f>INDEX([1]!ISUEE_COST[#Data],MATCH('Расчет стоимости ИСУЭЭ'!$H175,[1]!ISUEE_COST[OBJECT],0),COLUMN([1]!ISUEE_COST[Цена базовая в отношении года:]))</f>
        <v>2024</v>
      </c>
      <c r="L175" s="15">
        <f>INDEX([1]!ISUEE_COST[#Data],MATCH('Расчет стоимости ИСУЭЭ'!$H175,[1]!ISUEE_COST[OBJECT],0),COLUMN([1]!ISUEE_COST[Руб., без НДС]))</f>
        <v>8163.335</v>
      </c>
      <c r="M175" s="26">
        <v>1.2190000000000001</v>
      </c>
      <c r="N175" s="15">
        <f t="shared" si="28"/>
        <v>9951.11</v>
      </c>
      <c r="O175" s="17" t="s">
        <v>25</v>
      </c>
      <c r="P175" s="7" t="s">
        <v>25</v>
      </c>
      <c r="Q175" s="15">
        <f>SUMIFS([1]!ISUEE_COST[Сумма, руб. без НДС],[1]!ISUEE_COST[OBJECT],'Расчет стоимости ИСУЭЭ'!$H175,[1]!ISUEE_COST[Период реализации],'Расчет стоимости ИСУЭЭ'!$I175)</f>
        <v>2219097.5300000003</v>
      </c>
      <c r="R175" s="15">
        <f>SUMIFS([1]!ISUEE_COST[Сумма, руб. с НДС],[1]!ISUEE_COST[OBJECT],'Расчет стоимости ИСУЭЭ'!$H175,[1]!ISUEE_COST[Период реализации],'Расчет стоимости ИСУЭЭ'!$I175)</f>
        <v>2662917.0360000003</v>
      </c>
      <c r="T175" s="21"/>
    </row>
    <row r="176" spans="2:20" ht="30" customHeight="1" x14ac:dyDescent="0.25">
      <c r="B176" s="9">
        <v>1</v>
      </c>
      <c r="C176" s="9">
        <v>6</v>
      </c>
      <c r="D176" s="9">
        <v>1</v>
      </c>
      <c r="E176" s="9">
        <v>3</v>
      </c>
      <c r="F176" s="9"/>
      <c r="G176" s="10" t="str">
        <f t="shared" si="21"/>
        <v>1.6.1.3</v>
      </c>
      <c r="H176" s="25"/>
      <c r="I176" s="14">
        <v>2029</v>
      </c>
      <c r="J176" s="22" t="s">
        <v>31</v>
      </c>
      <c r="K176" s="7"/>
      <c r="L176" s="12"/>
      <c r="M176" s="23"/>
      <c r="N176" s="12"/>
      <c r="O176" s="17">
        <f>O177</f>
        <v>346</v>
      </c>
      <c r="P176" s="12"/>
      <c r="Q176" s="15">
        <f>SUM(Q177:Q180)</f>
        <v>12587386.579999998</v>
      </c>
      <c r="R176" s="15">
        <f>SUM(R177:R180)</f>
        <v>15104863.896000002</v>
      </c>
      <c r="T176" s="21"/>
    </row>
    <row r="177" spans="2:20" ht="30" customHeight="1" x14ac:dyDescent="0.25">
      <c r="B177" s="9">
        <v>1</v>
      </c>
      <c r="C177" s="9">
        <v>6</v>
      </c>
      <c r="D177" s="9">
        <v>1</v>
      </c>
      <c r="E177" s="9">
        <v>3</v>
      </c>
      <c r="F177" s="9">
        <v>1</v>
      </c>
      <c r="G177" s="10" t="str">
        <f t="shared" si="21"/>
        <v>1.6.1.3.1</v>
      </c>
      <c r="H177" s="19" t="s">
        <v>65</v>
      </c>
      <c r="I177" s="14">
        <v>2029</v>
      </c>
      <c r="J177" s="20" t="s">
        <v>66</v>
      </c>
      <c r="K177" s="7">
        <f>INDEX([1]!ISUEE_COST[#Data],MATCH('Расчет стоимости ИСУЭЭ'!$H177,[1]!ISUEE_COST[OBJECT],0),COLUMN([1]!ISUEE_COST[Цена базовая в отношении года:]))</f>
        <v>2024</v>
      </c>
      <c r="L177" s="15">
        <f>INDEX([1]!ISUEE_COST[#Data],MATCH('Расчет стоимости ИСУЭЭ'!$H177,[1]!ISUEE_COST[OBJECT],0),COLUMN([1]!ISUEE_COST[Руб., без НДС]))</f>
        <v>15658.055</v>
      </c>
      <c r="M177" s="26">
        <v>1.2190000000000001</v>
      </c>
      <c r="N177" s="15">
        <f t="shared" ref="N177:N180" si="29">IF($M177="Применение ИПЦ не предусмотрено",$L177,ROUND(L177*M177,2))</f>
        <v>19087.169999999998</v>
      </c>
      <c r="O177" s="17">
        <f>SUMIFS([1]!ISUEE_COST[Количество (условное, если не применимо)],[1]!ISUEE_COST[OBJECT],'Расчет стоимости ИСУЭЭ'!$H177,[1]!ISUEE_COST[Период реализации],'Расчет стоимости ИСУЭЭ'!$I177)</f>
        <v>346</v>
      </c>
      <c r="P177" s="7" t="str">
        <f>INDEX([1]!ISUEE_COST[#Data],MATCH('Расчет стоимости ИСУЭЭ'!$H177,[1]!ISUEE_COST[OBJECT],0),COLUMN([1]!ISUEE_COST[Единица измерения]))</f>
        <v>шт.</v>
      </c>
      <c r="Q177" s="15">
        <f>SUMIFS([1]!ISUEE_COST[Сумма, руб. без НДС],[1]!ISUEE_COST[OBJECT],'Расчет стоимости ИСУЭЭ'!$H177,[1]!ISUEE_COST[Период реализации],'Расчет стоимости ИСУЭЭ'!$I177)</f>
        <v>6604160.8199999994</v>
      </c>
      <c r="R177" s="15">
        <f>SUMIFS([1]!ISUEE_COST[Сумма, руб. с НДС],[1]!ISUEE_COST[OBJECT],'Расчет стоимости ИСУЭЭ'!$H177,[1]!ISUEE_COST[Период реализации],'Расчет стоимости ИСУЭЭ'!$I177)</f>
        <v>7924992.9839999992</v>
      </c>
      <c r="T177" s="21"/>
    </row>
    <row r="178" spans="2:20" ht="30" customHeight="1" x14ac:dyDescent="0.25">
      <c r="B178" s="9">
        <v>1</v>
      </c>
      <c r="C178" s="9">
        <v>6</v>
      </c>
      <c r="D178" s="9">
        <v>1</v>
      </c>
      <c r="E178" s="9">
        <v>3</v>
      </c>
      <c r="F178" s="9">
        <v>2</v>
      </c>
      <c r="G178" s="10" t="str">
        <f t="shared" si="21"/>
        <v>1.6.1.3.2</v>
      </c>
      <c r="H178" s="19" t="s">
        <v>67</v>
      </c>
      <c r="I178" s="14">
        <v>2029</v>
      </c>
      <c r="J178" s="20" t="s">
        <v>68</v>
      </c>
      <c r="K178" s="7">
        <f>INDEX([1]!ISUEE_COST[#Data],MATCH('Расчет стоимости ИСУЭЭ'!$H178,[1]!ISUEE_COST[OBJECT],0),COLUMN([1]!ISUEE_COST[Цена базовая в отношении года:]))</f>
        <v>2024</v>
      </c>
      <c r="L178" s="15">
        <f>INDEX([1]!ISUEE_COST[#Data],MATCH('Расчет стоимости ИСУЭЭ'!$H178,[1]!ISUEE_COST[OBJECT],0),COLUMN([1]!ISUEE_COST[Руб., без НДС]))</f>
        <v>9900.83</v>
      </c>
      <c r="M178" s="26">
        <v>1.2190000000000001</v>
      </c>
      <c r="N178" s="15">
        <f t="shared" si="29"/>
        <v>12069.11</v>
      </c>
      <c r="O178" s="17" t="s">
        <v>25</v>
      </c>
      <c r="P178" s="7" t="s">
        <v>25</v>
      </c>
      <c r="Q178" s="15">
        <f>SUMIFS([1]!ISUEE_COST[Сумма, руб. без НДС],[1]!ISUEE_COST[OBJECT],'Расчет стоимости ИСУЭЭ'!$H178,[1]!ISUEE_COST[Период реализации],'Расчет стоимости ИСУЭЭ'!$I178)</f>
        <v>4175912.06</v>
      </c>
      <c r="R178" s="15">
        <f>SUMIFS([1]!ISUEE_COST[Сумма, руб. с НДС],[1]!ISUEE_COST[OBJECT],'Расчет стоимости ИСУЭЭ'!$H178,[1]!ISUEE_COST[Период реализации],'Расчет стоимости ИСУЭЭ'!$I178)</f>
        <v>5011094.4720000001</v>
      </c>
      <c r="T178" s="21"/>
    </row>
    <row r="179" spans="2:20" ht="30" customHeight="1" x14ac:dyDescent="0.25">
      <c r="B179" s="9">
        <v>1</v>
      </c>
      <c r="C179" s="9">
        <v>6</v>
      </c>
      <c r="D179" s="9">
        <v>1</v>
      </c>
      <c r="E179" s="9">
        <v>3</v>
      </c>
      <c r="F179" s="9">
        <v>3</v>
      </c>
      <c r="G179" s="10" t="str">
        <f t="shared" si="21"/>
        <v>1.6.1.3.3</v>
      </c>
      <c r="H179" s="19" t="s">
        <v>69</v>
      </c>
      <c r="I179" s="14">
        <v>2029</v>
      </c>
      <c r="J179" s="20" t="s">
        <v>70</v>
      </c>
      <c r="K179" s="7">
        <f>INDEX([1]!ISUEE_COST[#Data],MATCH('Расчет стоимости ИСУЭЭ'!$H179,[1]!ISUEE_COST[OBJECT],0),COLUMN([1]!ISUEE_COST[Цена базовая в отношении года:]))</f>
        <v>2024</v>
      </c>
      <c r="L179" s="15">
        <f>INDEX([1]!ISUEE_COST[#Data],MATCH('Расчет стоимости ИСУЭЭ'!$H179,[1]!ISUEE_COST[OBJECT],0),COLUMN([1]!ISUEE_COST[Руб., без НДС]))</f>
        <v>640.01571428571424</v>
      </c>
      <c r="M179" s="26">
        <v>1.2190000000000001</v>
      </c>
      <c r="N179" s="15">
        <f t="shared" si="29"/>
        <v>780.18</v>
      </c>
      <c r="O179" s="17">
        <f>SUMIFS([1]!ISUEE_COST[Количество (условное, если не применимо)],[1]!ISUEE_COST[OBJECT],'Расчет стоимости ИСУЭЭ'!$H179,[1]!ISUEE_COST[Период реализации],'Расчет стоимости ИСУЭЭ'!$I179)</f>
        <v>1038</v>
      </c>
      <c r="P179" s="7" t="str">
        <f>INDEX([1]!ISUEE_COST[#Data],MATCH('Расчет стоимости ИСУЭЭ'!$H179,[1]!ISUEE_COST[OBJECT],0),COLUMN([1]!ISUEE_COST[Единица измерения]))</f>
        <v>шт.</v>
      </c>
      <c r="Q179" s="15">
        <f>SUMIFS([1]!ISUEE_COST[Сумма, руб. без НДС],[1]!ISUEE_COST[OBJECT],'Расчет стоимости ИСУЭЭ'!$H179,[1]!ISUEE_COST[Период реализации],'Расчет стоимости ИСУЭЭ'!$I179)</f>
        <v>809826.84</v>
      </c>
      <c r="R179" s="15">
        <f>SUMIFS([1]!ISUEE_COST[Сумма, руб. с НДС],[1]!ISUEE_COST[OBJECT],'Расчет стоимости ИСУЭЭ'!$H179,[1]!ISUEE_COST[Период реализации],'Расчет стоимости ИСУЭЭ'!$I179)</f>
        <v>971792.20799999987</v>
      </c>
      <c r="T179" s="21"/>
    </row>
    <row r="180" spans="2:20" ht="30" customHeight="1" x14ac:dyDescent="0.25">
      <c r="B180" s="9">
        <v>1</v>
      </c>
      <c r="C180" s="9">
        <v>6</v>
      </c>
      <c r="D180" s="9">
        <v>1</v>
      </c>
      <c r="E180" s="9">
        <v>3</v>
      </c>
      <c r="F180" s="9">
        <v>4</v>
      </c>
      <c r="G180" s="10" t="str">
        <f t="shared" si="21"/>
        <v>1.6.1.3.4</v>
      </c>
      <c r="H180" s="19" t="s">
        <v>71</v>
      </c>
      <c r="I180" s="14">
        <v>2029</v>
      </c>
      <c r="J180" s="20" t="s">
        <v>72</v>
      </c>
      <c r="K180" s="7">
        <f>INDEX([1]!ISUEE_COST[#Data],MATCH('Расчет стоимости ИСУЭЭ'!$H180,[1]!ISUEE_COST[OBJECT],0),COLUMN([1]!ISUEE_COST[Цена базовая в отношении года:]))</f>
        <v>2024</v>
      </c>
      <c r="L180" s="15">
        <f>INDEX([1]!ISUEE_COST[#Data],MATCH('Расчет стоимости ИСУЭЭ'!$H180,[1]!ISUEE_COST[OBJECT],0),COLUMN([1]!ISUEE_COST[Руб., без НДС]))</f>
        <v>788.33</v>
      </c>
      <c r="M180" s="26">
        <v>1.2190000000000001</v>
      </c>
      <c r="N180" s="15">
        <f t="shared" si="29"/>
        <v>960.97</v>
      </c>
      <c r="O180" s="17" t="s">
        <v>25</v>
      </c>
      <c r="P180" s="7" t="s">
        <v>25</v>
      </c>
      <c r="Q180" s="15">
        <f>SUMIFS([1]!ISUEE_COST[Сумма, руб. без НДС],[1]!ISUEE_COST[OBJECT],'Расчет стоимости ИСУЭЭ'!$H180,[1]!ISUEE_COST[Период реализации],'Расчет стоимости ИСУЭЭ'!$I180)</f>
        <v>997486.86</v>
      </c>
      <c r="R180" s="15">
        <f>SUMIFS([1]!ISUEE_COST[Сумма, руб. с НДС],[1]!ISUEE_COST[OBJECT],'Расчет стоимости ИСУЭЭ'!$H180,[1]!ISUEE_COST[Период реализации],'Расчет стоимости ИСУЭЭ'!$I180)</f>
        <v>1196984.2319999998</v>
      </c>
      <c r="T180" s="21"/>
    </row>
    <row r="181" spans="2:20" ht="30" customHeight="1" x14ac:dyDescent="0.25">
      <c r="B181" s="9">
        <v>1</v>
      </c>
      <c r="C181" s="9">
        <v>6</v>
      </c>
      <c r="D181" s="9">
        <v>2</v>
      </c>
      <c r="E181" s="9">
        <v>1</v>
      </c>
      <c r="F181" s="9"/>
      <c r="G181" s="10" t="str">
        <f t="shared" si="21"/>
        <v>1.6.2.1</v>
      </c>
      <c r="H181" s="25"/>
      <c r="I181" s="14">
        <v>2029</v>
      </c>
      <c r="J181" s="22" t="s">
        <v>40</v>
      </c>
      <c r="K181" s="7"/>
      <c r="L181" s="12"/>
      <c r="M181" s="23"/>
      <c r="N181" s="12"/>
      <c r="O181" s="17">
        <f>SUM(O182:O183)</f>
        <v>35</v>
      </c>
      <c r="P181" s="12"/>
      <c r="Q181" s="15">
        <f>SUM(Q182:Q183)</f>
        <v>3810828.3499999996</v>
      </c>
      <c r="R181" s="15">
        <f>SUM(R182:R183)</f>
        <v>4572994.0199999996</v>
      </c>
      <c r="T181" s="21"/>
    </row>
    <row r="182" spans="2:20" ht="30" customHeight="1" x14ac:dyDescent="0.25">
      <c r="B182" s="9">
        <v>1</v>
      </c>
      <c r="C182" s="9">
        <v>6</v>
      </c>
      <c r="D182" s="9">
        <v>2</v>
      </c>
      <c r="E182" s="9">
        <v>1</v>
      </c>
      <c r="F182" s="9">
        <v>1</v>
      </c>
      <c r="G182" s="10" t="str">
        <f t="shared" si="21"/>
        <v>1.6.2.1.1</v>
      </c>
      <c r="H182" s="19" t="s">
        <v>73</v>
      </c>
      <c r="I182" s="14">
        <v>2029</v>
      </c>
      <c r="J182" s="20" t="s">
        <v>74</v>
      </c>
      <c r="K182" s="7">
        <f>INDEX([1]!ISUEE_COST[#Data],MATCH('Расчет стоимости ИСУЭЭ'!$H182,[1]!ISUEE_COST[OBJECT],0),COLUMN([1]!ISUEE_COST[Цена базовая в отношении года:]))</f>
        <v>2024</v>
      </c>
      <c r="L182" s="15">
        <f>INDEX([1]!ISUEE_COST[#Data],MATCH('Расчет стоимости ИСУЭЭ'!$H182,[1]!ISUEE_COST[OBJECT],0),COLUMN([1]!ISUEE_COST[Руб., без НДС]))</f>
        <v>52053.11</v>
      </c>
      <c r="M182" s="26">
        <v>1.2190000000000001</v>
      </c>
      <c r="N182" s="15">
        <f t="shared" ref="N182:N183" si="30">IF($M182="Применение ИПЦ не предусмотрено",$L182,ROUND(L182*M182,2))</f>
        <v>63452.74</v>
      </c>
      <c r="O182" s="17">
        <f>SUMIFS([1]!ISUEE_COST[Количество (условное, если не применимо)],[1]!ISUEE_COST[OBJECT],'Расчет стоимости ИСУЭЭ'!$H182,[1]!ISUEE_COST[Период реализации],'Расчет стоимости ИСУЭЭ'!$I182)</f>
        <v>35</v>
      </c>
      <c r="P182" s="7" t="str">
        <f>INDEX([1]!ISUEE_COST[#Data],MATCH('Расчет стоимости ИСУЭЭ'!$H182,[1]!ISUEE_COST[OBJECT],0),COLUMN([1]!ISUEE_COST[Единица измерения]))</f>
        <v>шт.</v>
      </c>
      <c r="Q182" s="15">
        <f>SUMIFS([1]!ISUEE_COST[Сумма, руб. без НДС],[1]!ISUEE_COST[OBJECT],'Расчет стоимости ИСУЭЭ'!$H182,[1]!ISUEE_COST[Период реализации],'Расчет стоимости ИСУЭЭ'!$I182)</f>
        <v>2220845.9</v>
      </c>
      <c r="R182" s="15">
        <f>SUMIFS([1]!ISUEE_COST[Сумма, руб. с НДС],[1]!ISUEE_COST[OBJECT],'Расчет стоимости ИСУЭЭ'!$H182,[1]!ISUEE_COST[Период реализации],'Расчет стоимости ИСУЭЭ'!$I182)</f>
        <v>2665015.0799999996</v>
      </c>
      <c r="T182" s="21"/>
    </row>
    <row r="183" spans="2:20" ht="30" customHeight="1" x14ac:dyDescent="0.25">
      <c r="B183" s="9">
        <v>1</v>
      </c>
      <c r="C183" s="9">
        <v>6</v>
      </c>
      <c r="D183" s="9">
        <v>2</v>
      </c>
      <c r="E183" s="9">
        <v>1</v>
      </c>
      <c r="F183" s="9">
        <v>2</v>
      </c>
      <c r="G183" s="10" t="str">
        <f t="shared" si="21"/>
        <v>1.6.2.1.2</v>
      </c>
      <c r="H183" s="19" t="s">
        <v>75</v>
      </c>
      <c r="I183" s="14">
        <v>2029</v>
      </c>
      <c r="J183" s="20" t="s">
        <v>76</v>
      </c>
      <c r="K183" s="7">
        <f>INDEX([1]!ISUEE_COST[#Data],MATCH('Расчет стоимости ИСУЭЭ'!$H183,[1]!ISUEE_COST[OBJECT],0),COLUMN([1]!ISUEE_COST[Цена базовая в отношении года:]))</f>
        <v>2024</v>
      </c>
      <c r="L183" s="15">
        <f>INDEX([1]!ISUEE_COST[#Data],MATCH('Расчет стоимости ИСУЭЭ'!$H183,[1]!ISUEE_COST[OBJECT],0),COLUMN([1]!ISUEE_COST[Руб., без НДС]))</f>
        <v>37266.67</v>
      </c>
      <c r="M183" s="26">
        <v>1.2190000000000001</v>
      </c>
      <c r="N183" s="15">
        <f t="shared" si="30"/>
        <v>45428.07</v>
      </c>
      <c r="O183" s="17" t="s">
        <v>25</v>
      </c>
      <c r="P183" s="7" t="s">
        <v>25</v>
      </c>
      <c r="Q183" s="15">
        <f>SUMIFS([1]!ISUEE_COST[Сумма, руб. без НДС],[1]!ISUEE_COST[OBJECT],'Расчет стоимости ИСУЭЭ'!$H183,[1]!ISUEE_COST[Период реализации],'Расчет стоимости ИСУЭЭ'!$I183)</f>
        <v>1589982.45</v>
      </c>
      <c r="R183" s="15">
        <f>SUMIFS([1]!ISUEE_COST[Сумма, руб. с НДС],[1]!ISUEE_COST[OBJECT],'Расчет стоимости ИСУЭЭ'!$H183,[1]!ISUEE_COST[Период реализации],'Расчет стоимости ИСУЭЭ'!$I183)</f>
        <v>1907978.94</v>
      </c>
      <c r="T183" s="21"/>
    </row>
    <row r="184" spans="2:20" ht="30" customHeight="1" x14ac:dyDescent="0.25">
      <c r="B184" s="9">
        <v>1</v>
      </c>
      <c r="C184" s="9">
        <v>6</v>
      </c>
      <c r="D184" s="9">
        <v>3</v>
      </c>
      <c r="E184" s="9">
        <v>1</v>
      </c>
      <c r="F184" s="9"/>
      <c r="G184" s="10" t="str">
        <f t="shared" si="21"/>
        <v>1.6.3.1</v>
      </c>
      <c r="H184" s="19"/>
      <c r="I184" s="14">
        <v>2029</v>
      </c>
      <c r="J184" s="22" t="s">
        <v>45</v>
      </c>
      <c r="K184" s="7"/>
      <c r="L184" s="12"/>
      <c r="M184" s="23"/>
      <c r="N184" s="12"/>
      <c r="O184" s="17" t="s">
        <v>25</v>
      </c>
      <c r="P184" s="12"/>
      <c r="Q184" s="15">
        <f>SUM(Q185:Q188)</f>
        <v>2252912</v>
      </c>
      <c r="R184" s="15">
        <f>SUM(R185:R188)</f>
        <v>2252912</v>
      </c>
      <c r="T184" s="21"/>
    </row>
    <row r="185" spans="2:20" ht="30" customHeight="1" x14ac:dyDescent="0.25">
      <c r="B185" s="9">
        <v>1</v>
      </c>
      <c r="C185" s="9">
        <v>6</v>
      </c>
      <c r="D185" s="9">
        <v>3</v>
      </c>
      <c r="E185" s="9">
        <v>1</v>
      </c>
      <c r="F185" s="9">
        <v>1</v>
      </c>
      <c r="G185" s="10" t="str">
        <f t="shared" si="21"/>
        <v>1.6.3.1.1</v>
      </c>
      <c r="H185" s="19" t="s">
        <v>77</v>
      </c>
      <c r="I185" s="14">
        <v>2029</v>
      </c>
      <c r="J185" s="20" t="s">
        <v>78</v>
      </c>
      <c r="K185" s="7">
        <f>INDEX([1]!ISUEE_COST[#Data],MATCH('Расчет стоимости ИСУЭЭ'!$H185,[1]!ISUEE_COST[OBJECT],0),COLUMN([1]!ISUEE_COST[Цена базовая в отношении года:]))</f>
        <v>2024</v>
      </c>
      <c r="L185" s="15">
        <f>INDEX([1]!ISUEE_COST[#Data],MATCH('Расчет стоимости ИСУЭЭ'!$H185,[1]!ISUEE_COST[OBJECT],0),COLUMN([1]!ISUEE_COST[Руб., без НДС]))</f>
        <v>180000</v>
      </c>
      <c r="M185" s="26">
        <v>1.2190000000000001</v>
      </c>
      <c r="N185" s="15">
        <f t="shared" ref="N185:N188" si="31">IF($M185="Применение ИПЦ не предусмотрено",$L185,ROUND(L185*M185,2))</f>
        <v>219420</v>
      </c>
      <c r="O185" s="17">
        <f>SUMIFS([1]!ISUEE_COST[Количество (условное, если не применимо)],[1]!ISUEE_COST[OBJECT],'Расчет стоимости ИСУЭЭ'!$H185,[1]!ISUEE_COST[Период реализации],'Расчет стоимости ИСУЭЭ'!$I185)</f>
        <v>1</v>
      </c>
      <c r="P185" s="7" t="str">
        <f>INDEX([1]!ISUEE_COST[#Data],MATCH('Расчет стоимости ИСУЭЭ'!$H185,[1]!ISUEE_COST[OBJECT],0),COLUMN([1]!ISUEE_COST[Единица измерения]))</f>
        <v>компл.</v>
      </c>
      <c r="Q185" s="15">
        <f>SUMIFS([1]!ISUEE_COST[Сумма, руб. без НДС],[1]!ISUEE_COST[OBJECT],'Расчет стоимости ИСУЭЭ'!$H185,[1]!ISUEE_COST[Период реализации],'Расчет стоимости ИСУЭЭ'!$I185)</f>
        <v>219420</v>
      </c>
      <c r="R185" s="15">
        <f>SUMIFS([1]!ISUEE_COST[Сумма, руб. с НДС],[1]!ISUEE_COST[OBJECT],'Расчет стоимости ИСУЭЭ'!$H185,[1]!ISUEE_COST[Период реализации],'Расчет стоимости ИСУЭЭ'!$I185)</f>
        <v>219420</v>
      </c>
      <c r="T185" s="21"/>
    </row>
    <row r="186" spans="2:20" ht="30" customHeight="1" x14ac:dyDescent="0.25">
      <c r="B186" s="9">
        <v>1</v>
      </c>
      <c r="C186" s="9">
        <v>6</v>
      </c>
      <c r="D186" s="9">
        <v>3</v>
      </c>
      <c r="E186" s="9">
        <v>1</v>
      </c>
      <c r="F186" s="9">
        <v>2</v>
      </c>
      <c r="G186" s="10" t="str">
        <f t="shared" si="21"/>
        <v>1.6.3.1.2</v>
      </c>
      <c r="H186" s="19" t="s">
        <v>79</v>
      </c>
      <c r="I186" s="14">
        <v>2029</v>
      </c>
      <c r="J186" s="20" t="s">
        <v>80</v>
      </c>
      <c r="K186" s="7">
        <f>INDEX([1]!ISUEE_COST[#Data],MATCH('Расчет стоимости ИСУЭЭ'!$H186,[1]!ISUEE_COST[OBJECT],0),COLUMN([1]!ISUEE_COST[Цена базовая в отношении года:]))</f>
        <v>2024</v>
      </c>
      <c r="L186" s="15">
        <f>INDEX([1]!ISUEE_COST[#Data],MATCH('Расчет стоимости ИСУЭЭ'!$H186,[1]!ISUEE_COST[OBJECT],0),COLUMN([1]!ISUEE_COST[Руб., без НДС]))</f>
        <v>24</v>
      </c>
      <c r="M186" s="26">
        <v>1.2190000000000001</v>
      </c>
      <c r="N186" s="15">
        <f t="shared" si="31"/>
        <v>29.26</v>
      </c>
      <c r="O186" s="17">
        <f>SUMIFS([1]!ISUEE_COST[Количество (условное, если не применимо)],[1]!ISUEE_COST[OBJECT],'Расчет стоимости ИСУЭЭ'!$H186,[1]!ISUEE_COST[Период реализации],'Расчет стоимости ИСУЭЭ'!$I186)</f>
        <v>50000</v>
      </c>
      <c r="P186" s="7" t="str">
        <f>INDEX([1]!ISUEE_COST[#Data],MATCH('Расчет стоимости ИСУЭЭ'!$H186,[1]!ISUEE_COST[OBJECT],0),COLUMN([1]!ISUEE_COST[Единица измерения]))</f>
        <v>шт.</v>
      </c>
      <c r="Q186" s="15">
        <f>SUMIFS([1]!ISUEE_COST[Сумма, руб. без НДС],[1]!ISUEE_COST[OBJECT],'Расчет стоимости ИСУЭЭ'!$H186,[1]!ISUEE_COST[Период реализации],'Расчет стоимости ИСУЭЭ'!$I186)</f>
        <v>1463000</v>
      </c>
      <c r="R186" s="15">
        <f>SUMIFS([1]!ISUEE_COST[Сумма, руб. с НДС],[1]!ISUEE_COST[OBJECT],'Расчет стоимости ИСУЭЭ'!$H186,[1]!ISUEE_COST[Период реализации],'Расчет стоимости ИСУЭЭ'!$I186)</f>
        <v>1463000</v>
      </c>
      <c r="T186" s="21"/>
    </row>
    <row r="187" spans="2:20" ht="30" customHeight="1" x14ac:dyDescent="0.25">
      <c r="B187" s="9">
        <v>1</v>
      </c>
      <c r="C187" s="9">
        <v>6</v>
      </c>
      <c r="D187" s="9">
        <v>3</v>
      </c>
      <c r="E187" s="9">
        <v>1</v>
      </c>
      <c r="F187" s="9">
        <v>3</v>
      </c>
      <c r="G187" s="10" t="str">
        <f t="shared" si="21"/>
        <v>1.6.3.1.3</v>
      </c>
      <c r="H187" s="19" t="s">
        <v>81</v>
      </c>
      <c r="I187" s="14">
        <v>2029</v>
      </c>
      <c r="J187" s="20" t="s">
        <v>82</v>
      </c>
      <c r="K187" s="7">
        <f>INDEX([1]!ISUEE_COST[#Data],MATCH('Расчет стоимости ИСУЭЭ'!$H187,[1]!ISUEE_COST[OBJECT],0),COLUMN([1]!ISUEE_COST[Цена базовая в отношении года:]))</f>
        <v>2024</v>
      </c>
      <c r="L187" s="15">
        <f>INDEX([1]!ISUEE_COST[#Data],MATCH('Расчет стоимости ИСУЭЭ'!$H187,[1]!ISUEE_COST[OBJECT],0),COLUMN([1]!ISUEE_COST[Руб., без НДС]))</f>
        <v>317999.99999488</v>
      </c>
      <c r="M187" s="26">
        <v>1.2190000000000001</v>
      </c>
      <c r="N187" s="15">
        <f t="shared" si="31"/>
        <v>387642</v>
      </c>
      <c r="O187" s="17">
        <f>SUMIFS([1]!ISUEE_COST[Количество (условное, если не применимо)],[1]!ISUEE_COST[OBJECT],'Расчет стоимости ИСУЭЭ'!$H187,[1]!ISUEE_COST[Период реализации],'Расчет стоимости ИСУЭЭ'!$I187)</f>
        <v>1</v>
      </c>
      <c r="P187" s="7" t="str">
        <f>INDEX([1]!ISUEE_COST[#Data],MATCH('Расчет стоимости ИСУЭЭ'!$H187,[1]!ISUEE_COST[OBJECT],0),COLUMN([1]!ISUEE_COST[Единица измерения]))</f>
        <v>компл.</v>
      </c>
      <c r="Q187" s="15">
        <f>SUMIFS([1]!ISUEE_COST[Сумма, руб. без НДС],[1]!ISUEE_COST[OBJECT],'Расчет стоимости ИСУЭЭ'!$H187,[1]!ISUEE_COST[Период реализации],'Расчет стоимости ИСУЭЭ'!$I187)</f>
        <v>387642</v>
      </c>
      <c r="R187" s="15">
        <f>SUMIFS([1]!ISUEE_COST[Сумма, руб. с НДС],[1]!ISUEE_COST[OBJECT],'Расчет стоимости ИСУЭЭ'!$H187,[1]!ISUEE_COST[Период реализации],'Расчет стоимости ИСУЭЭ'!$I187)</f>
        <v>387642</v>
      </c>
      <c r="T187" s="21"/>
    </row>
    <row r="188" spans="2:20" ht="30" customHeight="1" x14ac:dyDescent="0.25">
      <c r="B188" s="9">
        <v>1</v>
      </c>
      <c r="C188" s="9">
        <v>6</v>
      </c>
      <c r="D188" s="9">
        <v>3</v>
      </c>
      <c r="E188" s="9">
        <v>1</v>
      </c>
      <c r="F188" s="9">
        <v>4</v>
      </c>
      <c r="G188" s="10" t="str">
        <f t="shared" si="21"/>
        <v>1.6.3.1.4</v>
      </c>
      <c r="H188" s="19" t="s">
        <v>85</v>
      </c>
      <c r="I188" s="14">
        <v>2029</v>
      </c>
      <c r="J188" s="20" t="s">
        <v>86</v>
      </c>
      <c r="K188" s="7">
        <f>INDEX([1]!ISUEE_COST[#Data],MATCH('Расчет стоимости ИСУЭЭ'!$H188,[1]!ISUEE_COST[OBJECT],0),COLUMN([1]!ISUEE_COST[Цена базовая в отношении года:]))</f>
        <v>2024</v>
      </c>
      <c r="L188" s="15">
        <f>INDEX([1]!ISUEE_COST[#Data],MATCH('Расчет стоимости ИСУЭЭ'!$H188,[1]!ISUEE_COST[OBJECT],0),COLUMN([1]!ISUEE_COST[Руб., без НДС]))</f>
        <v>150000</v>
      </c>
      <c r="M188" s="26">
        <v>1.2190000000000001</v>
      </c>
      <c r="N188" s="15">
        <f t="shared" si="31"/>
        <v>182850</v>
      </c>
      <c r="O188" s="17">
        <f>SUMIFS([1]!ISUEE_COST[Количество (условное, если не применимо)],[1]!ISUEE_COST[OBJECT],'Расчет стоимости ИСУЭЭ'!$H188,[1]!ISUEE_COST[Период реализации],'Расчет стоимости ИСУЭЭ'!$I188)</f>
        <v>1</v>
      </c>
      <c r="P188" s="7" t="str">
        <f>INDEX([1]!ISUEE_COST[#Data],MATCH('Расчет стоимости ИСУЭЭ'!$H188,[1]!ISUEE_COST[OBJECT],0),COLUMN([1]!ISUEE_COST[Единица измерения]))</f>
        <v>компл.</v>
      </c>
      <c r="Q188" s="15">
        <f>SUMIFS([1]!ISUEE_COST[Сумма, руб. без НДС],[1]!ISUEE_COST[OBJECT],'Расчет стоимости ИСУЭЭ'!$H188,[1]!ISUEE_COST[Период реализации],'Расчет стоимости ИСУЭЭ'!$I188)</f>
        <v>182850</v>
      </c>
      <c r="R188" s="15">
        <f>SUMIFS([1]!ISUEE_COST[Сумма, руб. с НДС],[1]!ISUEE_COST[OBJECT],'Расчет стоимости ИСУЭЭ'!$H188,[1]!ISUEE_COST[Период реализации],'Расчет стоимости ИСУЭЭ'!$I188)</f>
        <v>182850</v>
      </c>
      <c r="T188" s="21"/>
    </row>
    <row r="189" spans="2:20" ht="30" hidden="1" customHeight="1" x14ac:dyDescent="0.25">
      <c r="B189" s="9"/>
      <c r="C189" s="27"/>
      <c r="D189" s="27"/>
      <c r="E189" s="27"/>
      <c r="F189" s="27"/>
      <c r="G189" s="29" t="str">
        <f t="shared" si="21"/>
        <v/>
      </c>
      <c r="H189" s="27"/>
      <c r="I189" s="27"/>
    </row>
    <row r="190" spans="2:20" ht="30" hidden="1" customHeight="1" x14ac:dyDescent="0.25">
      <c r="B190" s="9"/>
      <c r="C190" s="27"/>
      <c r="D190" s="27"/>
      <c r="E190" s="27"/>
      <c r="F190" s="27"/>
      <c r="G190" s="29" t="str">
        <f t="shared" si="21"/>
        <v/>
      </c>
      <c r="H190" s="27"/>
      <c r="I190" s="27"/>
    </row>
    <row r="191" spans="2:20" ht="30" hidden="1" customHeight="1" x14ac:dyDescent="0.25">
      <c r="B191" s="9"/>
      <c r="C191" s="27"/>
      <c r="D191" s="27"/>
      <c r="E191" s="27"/>
      <c r="F191" s="27"/>
      <c r="G191" s="29" t="str">
        <f t="shared" si="21"/>
        <v/>
      </c>
      <c r="H191" s="27"/>
      <c r="I191" s="27"/>
    </row>
    <row r="192" spans="2:20" ht="30" hidden="1" customHeight="1" x14ac:dyDescent="0.25">
      <c r="B192" s="9"/>
      <c r="C192" s="27"/>
      <c r="D192" s="27"/>
      <c r="E192" s="27"/>
      <c r="F192" s="27"/>
      <c r="G192" s="29" t="str">
        <f t="shared" si="21"/>
        <v/>
      </c>
      <c r="H192" s="27"/>
      <c r="I192" s="27"/>
    </row>
    <row r="193" spans="2:9" ht="30" hidden="1" customHeight="1" x14ac:dyDescent="0.25">
      <c r="B193" s="9"/>
      <c r="C193" s="27"/>
      <c r="D193" s="27"/>
      <c r="E193" s="27"/>
      <c r="F193" s="27"/>
      <c r="G193" s="29" t="str">
        <f t="shared" si="21"/>
        <v/>
      </c>
      <c r="H193" s="27"/>
      <c r="I193" s="27"/>
    </row>
    <row r="194" spans="2:9" ht="30" hidden="1" customHeight="1" x14ac:dyDescent="0.25">
      <c r="B194" s="9"/>
      <c r="C194" s="27"/>
      <c r="D194" s="27"/>
      <c r="E194" s="27"/>
      <c r="F194" s="27"/>
      <c r="G194" s="29" t="str">
        <f t="shared" si="21"/>
        <v/>
      </c>
      <c r="H194" s="27"/>
      <c r="I194" s="27"/>
    </row>
    <row r="195" spans="2:9" ht="30" hidden="1" customHeight="1" x14ac:dyDescent="0.25">
      <c r="B195" s="9"/>
      <c r="C195" s="27"/>
      <c r="D195" s="27"/>
      <c r="E195" s="27"/>
      <c r="F195" s="27"/>
      <c r="G195" s="29" t="str">
        <f t="shared" si="21"/>
        <v/>
      </c>
      <c r="H195" s="27"/>
      <c r="I195" s="27"/>
    </row>
    <row r="196" spans="2:9" ht="30" hidden="1" customHeight="1" x14ac:dyDescent="0.25">
      <c r="B196" s="9"/>
      <c r="C196" s="27"/>
      <c r="D196" s="27"/>
      <c r="E196" s="27"/>
      <c r="F196" s="27"/>
      <c r="G196" s="29" t="str">
        <f t="shared" si="21"/>
        <v/>
      </c>
      <c r="H196" s="27"/>
      <c r="I196" s="27"/>
    </row>
    <row r="197" spans="2:9" ht="30" hidden="1" customHeight="1" x14ac:dyDescent="0.25">
      <c r="B197" s="9"/>
      <c r="C197" s="27"/>
      <c r="D197" s="27"/>
      <c r="E197" s="27"/>
      <c r="F197" s="27"/>
      <c r="G197" s="29" t="str">
        <f t="shared" si="21"/>
        <v/>
      </c>
      <c r="H197" s="27"/>
      <c r="I197" s="27"/>
    </row>
    <row r="198" spans="2:9" ht="30" hidden="1" customHeight="1" x14ac:dyDescent="0.25">
      <c r="B198" s="9"/>
      <c r="C198" s="27"/>
      <c r="D198" s="27"/>
      <c r="E198" s="27"/>
      <c r="F198" s="27"/>
      <c r="G198" s="29" t="str">
        <f t="shared" si="21"/>
        <v/>
      </c>
      <c r="H198" s="27"/>
      <c r="I198" s="27"/>
    </row>
    <row r="199" spans="2:9" ht="30" hidden="1" customHeight="1" x14ac:dyDescent="0.25">
      <c r="B199" s="9"/>
      <c r="C199" s="27"/>
      <c r="D199" s="27"/>
      <c r="E199" s="27"/>
      <c r="F199" s="27"/>
      <c r="G199" s="29" t="str">
        <f t="shared" si="21"/>
        <v/>
      </c>
      <c r="H199" s="27"/>
      <c r="I199" s="27"/>
    </row>
    <row r="200" spans="2:9" ht="30" hidden="1" customHeight="1" x14ac:dyDescent="0.25">
      <c r="B200" s="9"/>
      <c r="C200" s="27"/>
      <c r="D200" s="27"/>
      <c r="E200" s="27"/>
      <c r="F200" s="27"/>
      <c r="G200" s="29" t="str">
        <f t="shared" si="21"/>
        <v/>
      </c>
      <c r="H200" s="27"/>
      <c r="I200" s="27"/>
    </row>
    <row r="201" spans="2:9" ht="30" hidden="1" customHeight="1" x14ac:dyDescent="0.25">
      <c r="B201" s="9"/>
      <c r="C201" s="27"/>
      <c r="D201" s="27"/>
      <c r="E201" s="27"/>
      <c r="F201" s="27"/>
      <c r="G201" s="29" t="str">
        <f t="shared" si="21"/>
        <v/>
      </c>
      <c r="H201" s="27"/>
      <c r="I201" s="27"/>
    </row>
    <row r="202" spans="2:9" ht="30" hidden="1" customHeight="1" x14ac:dyDescent="0.25">
      <c r="B202" s="9"/>
      <c r="C202" s="27"/>
      <c r="D202" s="27"/>
      <c r="E202" s="27"/>
      <c r="F202" s="27"/>
      <c r="G202" s="29" t="str">
        <f t="shared" ref="G202" si="32">IF(SUM(B202:F202)=0,"",_xlfn.TEXTJOIN(".",TRUE,B202:F202))</f>
        <v/>
      </c>
      <c r="H202" s="27"/>
      <c r="I202" s="27"/>
    </row>
  </sheetData>
  <sheetProtection password="DF5B" sheet="1" objects="1" scenarios="1"/>
  <mergeCells count="1">
    <mergeCell ref="J6:Q6"/>
  </mergeCells>
  <conditionalFormatting sqref="G9:G202">
    <cfRule type="duplicateValues" dxfId="0" priority="1"/>
  </conditionalFormatting>
  <pageMargins left="0.25" right="0.25" top="0.26" bottom="0.25" header="0.23" footer="0.17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 ИСУЭЭ</vt:lpstr>
      <vt:lpstr>'Расчет стоимости ИСУЭЭ'!Область_печати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2024-03-31T17:32:46Z</dcterms:created>
  <dcterms:modified xsi:type="dcterms:W3CDTF">2024-03-31T17:33:19Z</dcterms:modified>
</cp:coreProperties>
</file>